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185" windowWidth="8880" windowHeight="3840" tabRatio="811" activeTab="1"/>
  </bookViews>
  <sheets>
    <sheet name="1er Tour" sheetId="1" r:id="rId1"/>
    <sheet name="2 TOUR" sheetId="2" r:id="rId2"/>
  </sheets>
  <definedNames>
    <definedName name="_xlnm.Print_Area" localSheetId="0">'1er Tour'!$A$1:$R$34</definedName>
    <definedName name="_xlnm.Print_Area" localSheetId="1">'2 TOUR'!$A$1:$H$33</definedName>
  </definedNames>
  <calcPr fullCalcOnLoad="1"/>
</workbook>
</file>

<file path=xl/sharedStrings.xml><?xml version="1.0" encoding="utf-8"?>
<sst xmlns="http://schemas.openxmlformats.org/spreadsheetml/2006/main" count="56" uniqueCount="37">
  <si>
    <t>Inscrits</t>
  </si>
  <si>
    <t>Votants</t>
  </si>
  <si>
    <t>Nuls</t>
  </si>
  <si>
    <t>Exprimés</t>
  </si>
  <si>
    <t>TOTAL GÉNÉRAL</t>
  </si>
  <si>
    <t>TOTAL DIGNE  1</t>
  </si>
  <si>
    <t>TOTAL DIGNE 2</t>
  </si>
  <si>
    <t>HOTEL VILLE</t>
  </si>
  <si>
    <t>BORRELY</t>
  </si>
  <si>
    <t>Ec ARCHES</t>
  </si>
  <si>
    <t>ERMITAGE</t>
  </si>
  <si>
    <t>Ec BEAUSOLEIL</t>
  </si>
  <si>
    <t>Ec FERREOLS</t>
  </si>
  <si>
    <t>Ec GAUBERT</t>
  </si>
  <si>
    <t>Ec MOULIN</t>
  </si>
  <si>
    <t>Ec SIEYES</t>
  </si>
  <si>
    <t>Ec AUGIERS</t>
  </si>
  <si>
    <t>HOTEL DE VILLE</t>
  </si>
  <si>
    <t>TOTAL canton DIGNE 1</t>
  </si>
  <si>
    <t>TOTAL canton DIGNE 2</t>
  </si>
  <si>
    <t>Blancs</t>
  </si>
  <si>
    <t>CCRC</t>
  </si>
  <si>
    <t>GAVOTS</t>
  </si>
  <si>
    <t>Ec  FERREOLS</t>
  </si>
  <si>
    <t>DÉROGATOIRE</t>
  </si>
  <si>
    <t>MIFFRED</t>
  </si>
  <si>
    <t>LYONS</t>
  </si>
  <si>
    <t>BLANC</t>
  </si>
  <si>
    <t>VAN HEESBEKE</t>
  </si>
  <si>
    <t>ROS</t>
  </si>
  <si>
    <t>POTIE</t>
  </si>
  <si>
    <t>AUDAN</t>
  </si>
  <si>
    <t>RECOTILLET</t>
  </si>
  <si>
    <t>ROLLAND</t>
  </si>
  <si>
    <t>BAGARRY</t>
  </si>
  <si>
    <t>GIRARD</t>
  </si>
  <si>
    <t>GIACOMINO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</si>
</sst>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 vertical="center"/>
    </xf>
    <xf numFmtId="1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0" fontId="15" fillId="0" borderId="0" xfId="0" applyNumberFormat="1" applyFont="1" applyFill="1" applyBorder="1" applyAlignment="1" applyProtection="1">
      <alignment horizontal="center" vertical="center"/>
      <protection/>
    </xf>
    <xf numFmtId="10" fontId="15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3" fontId="34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right" vertical="center"/>
    </xf>
    <xf numFmtId="10" fontId="34" fillId="0" borderId="0" xfId="0" applyNumberFormat="1" applyFont="1" applyFill="1" applyBorder="1" applyAlignment="1">
      <alignment vertical="center"/>
    </xf>
    <xf numFmtId="10" fontId="35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zoomScale="75" zoomScaleNormal="75" zoomScaleSheetLayoutView="75" workbookViewId="0" topLeftCell="A1">
      <pane ySplit="780" topLeftCell="A1" activePane="bottomLeft" state="split"/>
      <selection pane="topLeft" activeCell="R1" sqref="R1"/>
      <selection pane="bottomLeft" activeCell="G36" sqref="G36"/>
    </sheetView>
  </sheetViews>
  <sheetFormatPr defaultColWidth="11.421875" defaultRowHeight="12.75"/>
  <cols>
    <col min="1" max="1" width="20.7109375" style="8" customWidth="1"/>
    <col min="2" max="2" width="10.7109375" style="8" customWidth="1"/>
    <col min="3" max="3" width="11.7109375" style="8" customWidth="1"/>
    <col min="4" max="4" width="10.8515625" style="8" customWidth="1"/>
    <col min="5" max="5" width="11.28125" style="8" customWidth="1"/>
    <col min="6" max="6" width="12.140625" style="8" customWidth="1"/>
    <col min="7" max="7" width="12.7109375" style="8" customWidth="1"/>
    <col min="8" max="8" width="12.8515625" style="8" customWidth="1"/>
    <col min="9" max="9" width="12.140625" style="8" customWidth="1"/>
    <col min="10" max="10" width="14.00390625" style="8" customWidth="1"/>
    <col min="11" max="11" width="12.421875" style="8" customWidth="1"/>
    <col min="12" max="12" width="13.421875" style="8" customWidth="1"/>
    <col min="13" max="13" width="15.421875" style="8" customWidth="1"/>
    <col min="14" max="14" width="16.57421875" style="8" customWidth="1"/>
    <col min="15" max="15" width="14.421875" style="8" customWidth="1"/>
    <col min="16" max="16" width="15.57421875" style="8" customWidth="1"/>
    <col min="17" max="17" width="14.28125" style="8" customWidth="1"/>
    <col min="18" max="18" width="16.140625" style="8" customWidth="1"/>
    <col min="19" max="19" width="11.421875" style="12" customWidth="1"/>
  </cols>
  <sheetData>
    <row r="1" spans="1:27" s="7" customFormat="1" ht="35.25" customHeight="1">
      <c r="A1" s="21"/>
      <c r="B1" s="21" t="s">
        <v>0</v>
      </c>
      <c r="C1" s="21" t="s">
        <v>1</v>
      </c>
      <c r="D1" s="21" t="s">
        <v>2</v>
      </c>
      <c r="E1" s="21" t="s">
        <v>20</v>
      </c>
      <c r="F1" s="22" t="s">
        <v>3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29</v>
      </c>
      <c r="L1" s="23" t="s">
        <v>30</v>
      </c>
      <c r="M1" s="23" t="s">
        <v>31</v>
      </c>
      <c r="N1" s="23" t="s">
        <v>32</v>
      </c>
      <c r="O1" s="23" t="s">
        <v>33</v>
      </c>
      <c r="P1" s="23" t="s">
        <v>34</v>
      </c>
      <c r="Q1" s="23" t="s">
        <v>35</v>
      </c>
      <c r="R1" s="23" t="s">
        <v>36</v>
      </c>
      <c r="S1" s="18"/>
      <c r="T1" s="6"/>
      <c r="U1" s="6"/>
      <c r="V1" s="6"/>
      <c r="W1" s="6"/>
      <c r="X1" s="6"/>
      <c r="Y1" s="6"/>
      <c r="Z1" s="6"/>
      <c r="AA1" s="6"/>
    </row>
    <row r="2" spans="1:19" ht="25.5" customHeight="1">
      <c r="A2" s="24" t="s">
        <v>4</v>
      </c>
      <c r="B2" s="25">
        <f aca="true" t="shared" si="0" ref="B2:G2">B18+B32</f>
        <v>11026</v>
      </c>
      <c r="C2" s="25">
        <f t="shared" si="0"/>
        <v>5522</v>
      </c>
      <c r="D2" s="25">
        <f t="shared" si="0"/>
        <v>38</v>
      </c>
      <c r="E2" s="25">
        <f t="shared" si="0"/>
        <v>112</v>
      </c>
      <c r="F2" s="25">
        <f t="shared" si="0"/>
        <v>5372</v>
      </c>
      <c r="G2" s="25">
        <f t="shared" si="0"/>
        <v>387</v>
      </c>
      <c r="H2" s="25">
        <f aca="true" t="shared" si="1" ref="H2:R2">H18+H32</f>
        <v>318</v>
      </c>
      <c r="I2" s="25">
        <f t="shared" si="1"/>
        <v>80</v>
      </c>
      <c r="J2" s="25">
        <f t="shared" si="1"/>
        <v>145</v>
      </c>
      <c r="K2" s="25">
        <f t="shared" si="1"/>
        <v>57</v>
      </c>
      <c r="L2" s="25">
        <f t="shared" si="1"/>
        <v>85</v>
      </c>
      <c r="M2" s="25">
        <f t="shared" si="1"/>
        <v>1274</v>
      </c>
      <c r="N2" s="25">
        <f t="shared" si="1"/>
        <v>37</v>
      </c>
      <c r="O2" s="25">
        <f t="shared" si="1"/>
        <v>75</v>
      </c>
      <c r="P2" s="25">
        <f>P18+P32</f>
        <v>1640</v>
      </c>
      <c r="Q2" s="25">
        <f t="shared" si="1"/>
        <v>1152</v>
      </c>
      <c r="R2" s="25">
        <f t="shared" si="1"/>
        <v>129</v>
      </c>
      <c r="S2" s="19"/>
    </row>
    <row r="3" spans="1:19" ht="25.5" customHeight="1">
      <c r="A3" s="16"/>
      <c r="B3" s="26"/>
      <c r="C3" s="27">
        <f>(1/B2)*C2</f>
        <v>0.5008162524941049</v>
      </c>
      <c r="D3" s="27">
        <f>(1/C2)*D2</f>
        <v>0.006881564650488953</v>
      </c>
      <c r="E3" s="27">
        <f>(1/C2)*E2</f>
        <v>0.02028250633828323</v>
      </c>
      <c r="F3" s="27">
        <f>(1/C2)*F2</f>
        <v>0.9728359290112278</v>
      </c>
      <c r="G3" s="27">
        <f>(1/F2)*G2</f>
        <v>0.07204020848845867</v>
      </c>
      <c r="H3" s="27">
        <f>(1/F2)*H2</f>
        <v>0.05919583023082651</v>
      </c>
      <c r="I3" s="27">
        <f>(1/F2)*I2</f>
        <v>0.014892032762472078</v>
      </c>
      <c r="J3" s="28">
        <f>(1/F2)*J2</f>
        <v>0.02699180938198064</v>
      </c>
      <c r="K3" s="27">
        <f>(1/F2)*K2</f>
        <v>0.010610573343261355</v>
      </c>
      <c r="L3" s="27">
        <f>(1/F2)*L2</f>
        <v>0.015822784810126583</v>
      </c>
      <c r="M3" s="27">
        <f>(1/F2)*M2</f>
        <v>0.23715562174236784</v>
      </c>
      <c r="N3" s="27">
        <f>(1/F2)*N2</f>
        <v>0.0068875651526433355</v>
      </c>
      <c r="O3" s="27">
        <f>(1/F2)*O2</f>
        <v>0.013961280714817573</v>
      </c>
      <c r="P3" s="27">
        <f>(1/F2)*P2</f>
        <v>0.3052866716306776</v>
      </c>
      <c r="Q3" s="27">
        <f>(1/F2)*Q2</f>
        <v>0.2144452717795979</v>
      </c>
      <c r="R3" s="27">
        <f>(1/F2)*R2</f>
        <v>0.024013402829486226</v>
      </c>
      <c r="S3" s="19"/>
    </row>
    <row r="4" spans="1:19" s="2" customFormat="1" ht="19.5" customHeight="1">
      <c r="A4" s="24">
        <v>1</v>
      </c>
      <c r="B4" s="29">
        <v>830</v>
      </c>
      <c r="C4" s="29">
        <v>434</v>
      </c>
      <c r="D4" s="29">
        <v>3</v>
      </c>
      <c r="E4" s="29">
        <v>8</v>
      </c>
      <c r="F4" s="29">
        <v>423</v>
      </c>
      <c r="G4" s="29">
        <v>16</v>
      </c>
      <c r="H4" s="29">
        <v>27</v>
      </c>
      <c r="I4" s="29">
        <v>10</v>
      </c>
      <c r="J4" s="29">
        <v>18</v>
      </c>
      <c r="K4" s="29">
        <v>7</v>
      </c>
      <c r="L4" s="29">
        <v>4</v>
      </c>
      <c r="M4" s="29">
        <v>81</v>
      </c>
      <c r="N4" s="29">
        <v>4</v>
      </c>
      <c r="O4" s="29">
        <v>8</v>
      </c>
      <c r="P4" s="29">
        <v>144</v>
      </c>
      <c r="Q4" s="29">
        <v>95</v>
      </c>
      <c r="R4" s="29">
        <v>9</v>
      </c>
      <c r="S4" s="20">
        <f>IF(C4-D4-E4&lt;&gt;F4,"exp&lt;&gt;votants-nuls&amp;blancs","")</f>
      </c>
    </row>
    <row r="5" spans="1:19" s="1" customFormat="1" ht="19.5" customHeight="1">
      <c r="A5" s="24" t="s">
        <v>7</v>
      </c>
      <c r="B5" s="30"/>
      <c r="C5" s="14">
        <f>(1/B4)*C4</f>
        <v>0.5228915662650603</v>
      </c>
      <c r="D5" s="14">
        <f>(1/C4)*D4</f>
        <v>0.006912442396313364</v>
      </c>
      <c r="E5" s="14">
        <f>(1/C4)*E4</f>
        <v>0.018433179723502304</v>
      </c>
      <c r="F5" s="14">
        <f>(1/C4)*F4</f>
        <v>0.9746543778801844</v>
      </c>
      <c r="G5" s="14">
        <f>(1/F4)*G4</f>
        <v>0.037825059101654845</v>
      </c>
      <c r="H5" s="14">
        <f>(1/F4)*H4</f>
        <v>0.06382978723404255</v>
      </c>
      <c r="I5" s="14">
        <f>(1/F4)*I4</f>
        <v>0.02364066193853428</v>
      </c>
      <c r="J5" s="14">
        <f>(1/F4)*J4</f>
        <v>0.0425531914893617</v>
      </c>
      <c r="K5" s="14">
        <f>(1/F4)*K4</f>
        <v>0.016548463356973995</v>
      </c>
      <c r="L5" s="14">
        <f>(1/F4)*L4</f>
        <v>0.009456264775413711</v>
      </c>
      <c r="M5" s="14">
        <f>(1/F4)*M4</f>
        <v>0.19148936170212766</v>
      </c>
      <c r="N5" s="14">
        <f>(1/F4)*N4</f>
        <v>0.009456264775413711</v>
      </c>
      <c r="O5" s="14">
        <f>(1/F4)*O4</f>
        <v>0.018912529550827423</v>
      </c>
      <c r="P5" s="14">
        <f>(1/F4)*P4</f>
        <v>0.3404255319148936</v>
      </c>
      <c r="Q5" s="14">
        <f>(1/F4)*Q4</f>
        <v>0.22458628841607564</v>
      </c>
      <c r="R5" s="14">
        <f>(1/F4)*R4</f>
        <v>0.02127659574468085</v>
      </c>
      <c r="S5" s="19">
        <f>IF(SUM(G4:R4)&lt;&gt;F4,"total voix&lt;&gt;exp","")</f>
      </c>
    </row>
    <row r="6" spans="1:19" s="2" customFormat="1" ht="19.5" customHeight="1">
      <c r="A6" s="24">
        <v>2</v>
      </c>
      <c r="B6" s="29">
        <v>852</v>
      </c>
      <c r="C6" s="29">
        <v>369</v>
      </c>
      <c r="D6" s="29">
        <v>2</v>
      </c>
      <c r="E6" s="29">
        <v>8</v>
      </c>
      <c r="F6" s="29">
        <v>359</v>
      </c>
      <c r="G6" s="29">
        <v>30</v>
      </c>
      <c r="H6" s="29">
        <v>30</v>
      </c>
      <c r="I6" s="29">
        <v>1</v>
      </c>
      <c r="J6" s="29">
        <v>14</v>
      </c>
      <c r="K6" s="29">
        <v>3</v>
      </c>
      <c r="L6" s="29">
        <v>5</v>
      </c>
      <c r="M6" s="29">
        <v>56</v>
      </c>
      <c r="N6" s="29">
        <v>2</v>
      </c>
      <c r="O6" s="29">
        <v>4</v>
      </c>
      <c r="P6" s="29">
        <v>132</v>
      </c>
      <c r="Q6" s="29">
        <v>72</v>
      </c>
      <c r="R6" s="29">
        <v>10</v>
      </c>
      <c r="S6" s="20">
        <f>IF(C6-D6-E6&lt;&gt;F6,"exp&lt;&gt;votants-nuls&amp;blancs","")</f>
      </c>
    </row>
    <row r="7" spans="1:19" s="1" customFormat="1" ht="19.5" customHeight="1">
      <c r="A7" s="24" t="s">
        <v>21</v>
      </c>
      <c r="B7" s="30"/>
      <c r="C7" s="14">
        <f>(1/B6)*C6</f>
        <v>0.4330985915492958</v>
      </c>
      <c r="D7" s="14">
        <f>(1/C6)*D6</f>
        <v>0.005420054200542005</v>
      </c>
      <c r="E7" s="14">
        <f>(1/C6)*E6</f>
        <v>0.02168021680216802</v>
      </c>
      <c r="F7" s="14">
        <f>(1/C6)*F6</f>
        <v>0.9728997289972899</v>
      </c>
      <c r="G7" s="14">
        <f>(1/F6)*G6</f>
        <v>0.08356545961002786</v>
      </c>
      <c r="H7" s="14">
        <f>(1/F6)*H6</f>
        <v>0.08356545961002786</v>
      </c>
      <c r="I7" s="14">
        <f>(1/F6)*I6</f>
        <v>0.002785515320334262</v>
      </c>
      <c r="J7" s="14">
        <f>(1/F6)*J6</f>
        <v>0.03899721448467967</v>
      </c>
      <c r="K7" s="14">
        <f>(1/F6)*K6</f>
        <v>0.008356545961002786</v>
      </c>
      <c r="L7" s="14">
        <f>(1/F6)*L6</f>
        <v>0.013927576601671309</v>
      </c>
      <c r="M7" s="14">
        <f>(1/F6)*M6</f>
        <v>0.15598885793871867</v>
      </c>
      <c r="N7" s="14">
        <f>(1/F6)*N6</f>
        <v>0.005571030640668524</v>
      </c>
      <c r="O7" s="14">
        <f>(1/F6)*O6</f>
        <v>0.011142061281337047</v>
      </c>
      <c r="P7" s="14">
        <f>(1/F6)*P6</f>
        <v>0.36768802228412256</v>
      </c>
      <c r="Q7" s="14">
        <f>(1/F6)*Q6</f>
        <v>0.20055710306406685</v>
      </c>
      <c r="R7" s="14">
        <f>(1/F6)*R6</f>
        <v>0.027855153203342618</v>
      </c>
      <c r="S7" s="19">
        <f>IF(SUM(G6:R6)&lt;&gt;F6,"total voix&lt;&gt;exp","")</f>
      </c>
    </row>
    <row r="8" spans="1:19" s="2" customFormat="1" ht="19.5" customHeight="1">
      <c r="A8" s="24">
        <v>3</v>
      </c>
      <c r="B8" s="29">
        <v>889</v>
      </c>
      <c r="C8" s="29">
        <v>472</v>
      </c>
      <c r="D8" s="29">
        <v>1</v>
      </c>
      <c r="E8" s="29">
        <v>12</v>
      </c>
      <c r="F8" s="29">
        <v>459</v>
      </c>
      <c r="G8" s="29">
        <v>18</v>
      </c>
      <c r="H8" s="29">
        <v>37</v>
      </c>
      <c r="I8" s="29">
        <v>7</v>
      </c>
      <c r="J8" s="29">
        <v>9</v>
      </c>
      <c r="K8" s="29">
        <v>7</v>
      </c>
      <c r="L8" s="29">
        <v>9</v>
      </c>
      <c r="M8" s="29">
        <v>125</v>
      </c>
      <c r="N8" s="29">
        <v>6</v>
      </c>
      <c r="O8" s="29">
        <v>12</v>
      </c>
      <c r="P8" s="29">
        <v>135</v>
      </c>
      <c r="Q8" s="29">
        <v>84</v>
      </c>
      <c r="R8" s="29">
        <v>10</v>
      </c>
      <c r="S8" s="20">
        <f>IF(C8-D8-E8&lt;&gt;F8,"exp&lt;&gt;votants-nuls&amp;blancs","")</f>
      </c>
    </row>
    <row r="9" spans="1:19" s="1" customFormat="1" ht="19.5" customHeight="1">
      <c r="A9" s="24" t="s">
        <v>22</v>
      </c>
      <c r="B9" s="30"/>
      <c r="C9" s="14">
        <f>(1/B8)*C8</f>
        <v>0.5309336332958381</v>
      </c>
      <c r="D9" s="14">
        <f>(1/C8)*D8</f>
        <v>0.00211864406779661</v>
      </c>
      <c r="E9" s="14">
        <f>(1/C8)*E8</f>
        <v>0.025423728813559324</v>
      </c>
      <c r="F9" s="14">
        <f>(1/C8)*F8</f>
        <v>0.972457627118644</v>
      </c>
      <c r="G9" s="14">
        <f>(1/F8)*G8</f>
        <v>0.03921568627450981</v>
      </c>
      <c r="H9" s="14">
        <f>(1/F8)*H8</f>
        <v>0.08061002178649239</v>
      </c>
      <c r="I9" s="14">
        <f>(1/F8)*I8</f>
        <v>0.01525054466230937</v>
      </c>
      <c r="J9" s="14">
        <f>(1/F8)*J8</f>
        <v>0.019607843137254905</v>
      </c>
      <c r="K9" s="14">
        <f>(1/F8)*K8</f>
        <v>0.01525054466230937</v>
      </c>
      <c r="L9" s="14">
        <f>(1/F8)*L8</f>
        <v>0.019607843137254905</v>
      </c>
      <c r="M9" s="14">
        <f>(1/F8)*M8</f>
        <v>0.2723311546840959</v>
      </c>
      <c r="N9" s="14">
        <f>(1/F8)*N8</f>
        <v>0.013071895424836603</v>
      </c>
      <c r="O9" s="14">
        <f>(1/F8)*O8</f>
        <v>0.026143790849673207</v>
      </c>
      <c r="P9" s="14">
        <f>(1/F8)*P8</f>
        <v>0.29411764705882354</v>
      </c>
      <c r="Q9" s="14">
        <f>(1/F8)*Q8</f>
        <v>0.18300653594771243</v>
      </c>
      <c r="R9" s="14">
        <f>(1/F8)*R8</f>
        <v>0.02178649237472767</v>
      </c>
      <c r="S9" s="19">
        <f>IF(SUM(G8:R8)&lt;&gt;F8,"total voix&lt;&gt;exp","")</f>
      </c>
    </row>
    <row r="10" spans="1:19" s="2" customFormat="1" ht="19.5" customHeight="1">
      <c r="A10" s="24">
        <v>4</v>
      </c>
      <c r="B10" s="29">
        <v>878</v>
      </c>
      <c r="C10" s="29">
        <v>447</v>
      </c>
      <c r="D10" s="29">
        <v>4</v>
      </c>
      <c r="E10" s="29">
        <v>8</v>
      </c>
      <c r="F10" s="29">
        <v>435</v>
      </c>
      <c r="G10" s="29">
        <v>41</v>
      </c>
      <c r="H10" s="29">
        <v>30</v>
      </c>
      <c r="I10" s="29">
        <v>7</v>
      </c>
      <c r="J10" s="29">
        <v>14</v>
      </c>
      <c r="K10" s="29">
        <v>6</v>
      </c>
      <c r="L10" s="29">
        <v>5</v>
      </c>
      <c r="M10" s="29">
        <v>84</v>
      </c>
      <c r="N10" s="29">
        <v>7</v>
      </c>
      <c r="O10" s="29">
        <v>6</v>
      </c>
      <c r="P10" s="29">
        <v>101</v>
      </c>
      <c r="Q10" s="29">
        <v>121</v>
      </c>
      <c r="R10" s="29">
        <v>13</v>
      </c>
      <c r="S10" s="20">
        <f>IF(C10-D10-E10&lt;&gt;F10,"exp&lt;&gt;votants-nuls&amp;blancs","")</f>
      </c>
    </row>
    <row r="11" spans="1:19" s="1" customFormat="1" ht="19.5" customHeight="1">
      <c r="A11" s="24" t="s">
        <v>8</v>
      </c>
      <c r="B11" s="30"/>
      <c r="C11" s="14">
        <f>(1/B10)*C10</f>
        <v>0.5091116173120729</v>
      </c>
      <c r="D11" s="14">
        <f>(1/C10)*D10</f>
        <v>0.008948545861297539</v>
      </c>
      <c r="E11" s="14">
        <f>(1/C10)*E10</f>
        <v>0.017897091722595078</v>
      </c>
      <c r="F11" s="14">
        <f>(1/C10)*F10</f>
        <v>0.9731543624161073</v>
      </c>
      <c r="G11" s="14">
        <f>(1/F10)*G10</f>
        <v>0.09425287356321839</v>
      </c>
      <c r="H11" s="14">
        <f>(1/F10)*H10</f>
        <v>0.06896551724137931</v>
      </c>
      <c r="I11" s="14">
        <f>(1/F10)*I10</f>
        <v>0.016091954022988506</v>
      </c>
      <c r="J11" s="14">
        <f>(1/F10)*J10</f>
        <v>0.03218390804597701</v>
      </c>
      <c r="K11" s="14">
        <f>(1/F10)*K10</f>
        <v>0.013793103448275862</v>
      </c>
      <c r="L11" s="14">
        <f>(1/F10)*L10</f>
        <v>0.011494252873563218</v>
      </c>
      <c r="M11" s="14">
        <f>(1/F10)*M10</f>
        <v>0.19310344827586207</v>
      </c>
      <c r="N11" s="14">
        <f>(1/F10)*N10</f>
        <v>0.016091954022988506</v>
      </c>
      <c r="O11" s="14">
        <f>(1/F10)*O10</f>
        <v>0.013793103448275862</v>
      </c>
      <c r="P11" s="14">
        <f>(1/F10)*P10</f>
        <v>0.232183908045977</v>
      </c>
      <c r="Q11" s="14">
        <f>(1/F10)*Q10</f>
        <v>0.27816091954022987</v>
      </c>
      <c r="R11" s="14">
        <f>(1/F10)*R10</f>
        <v>0.029885057471264367</v>
      </c>
      <c r="S11" s="19">
        <f>IF(SUM(G10:R10)&lt;&gt;F10,"total voix&lt;&gt;exp","")</f>
      </c>
    </row>
    <row r="12" spans="1:21" s="2" customFormat="1" ht="19.5" customHeight="1">
      <c r="A12" s="24">
        <v>5</v>
      </c>
      <c r="B12" s="29">
        <v>1059</v>
      </c>
      <c r="C12" s="29">
        <v>456</v>
      </c>
      <c r="D12" s="29">
        <v>0</v>
      </c>
      <c r="E12" s="29">
        <v>12</v>
      </c>
      <c r="F12" s="29">
        <v>444</v>
      </c>
      <c r="G12" s="29">
        <v>32</v>
      </c>
      <c r="H12" s="29">
        <v>33</v>
      </c>
      <c r="I12" s="29">
        <v>3</v>
      </c>
      <c r="J12" s="29">
        <v>13</v>
      </c>
      <c r="K12" s="29">
        <v>5</v>
      </c>
      <c r="L12" s="29">
        <v>7</v>
      </c>
      <c r="M12" s="29">
        <v>90</v>
      </c>
      <c r="N12" s="29">
        <v>2</v>
      </c>
      <c r="O12" s="29">
        <v>5</v>
      </c>
      <c r="P12" s="29">
        <v>151</v>
      </c>
      <c r="Q12" s="29">
        <v>93</v>
      </c>
      <c r="R12" s="29">
        <v>10</v>
      </c>
      <c r="S12" s="20">
        <f>IF(C12-D12-E12&lt;&gt;F12,"exp&lt;&gt;votants-nuls&amp;blancs","")</f>
      </c>
      <c r="U12" s="11"/>
    </row>
    <row r="13" spans="1:19" s="1" customFormat="1" ht="19.5" customHeight="1">
      <c r="A13" s="24" t="s">
        <v>9</v>
      </c>
      <c r="B13" s="30"/>
      <c r="C13" s="14">
        <f>(1/B12)*C12</f>
        <v>0.43059490084985835</v>
      </c>
      <c r="D13" s="14">
        <f>(1/C12)*D12</f>
        <v>0</v>
      </c>
      <c r="E13" s="14">
        <f>(1/C12)*E12</f>
        <v>0.02631578947368421</v>
      </c>
      <c r="F13" s="14">
        <f>(1/C12)*F12</f>
        <v>0.9736842105263157</v>
      </c>
      <c r="G13" s="14">
        <f>(1/F12)*G12</f>
        <v>0.07207207207207207</v>
      </c>
      <c r="H13" s="14">
        <f>(1/F12)*H12</f>
        <v>0.07432432432432433</v>
      </c>
      <c r="I13" s="14">
        <f>(1/F12)*I12</f>
        <v>0.006756756756756757</v>
      </c>
      <c r="J13" s="14">
        <f>(1/F12)*J12</f>
        <v>0.02927927927927928</v>
      </c>
      <c r="K13" s="14">
        <f>(1/F12)*K12</f>
        <v>0.01126126126126126</v>
      </c>
      <c r="L13" s="14">
        <f>(1/F12)*L12</f>
        <v>0.015765765765765764</v>
      </c>
      <c r="M13" s="14">
        <f>(1/F12)*M12</f>
        <v>0.20270270270270271</v>
      </c>
      <c r="N13" s="14">
        <f>(1/F12)*N12</f>
        <v>0.0045045045045045045</v>
      </c>
      <c r="O13" s="14">
        <f>(1/F12)*O12</f>
        <v>0.01126126126126126</v>
      </c>
      <c r="P13" s="14">
        <f>(1/F12)*P12</f>
        <v>0.3400900900900901</v>
      </c>
      <c r="Q13" s="14">
        <f>(1/F12)*Q12</f>
        <v>0.20945945945945946</v>
      </c>
      <c r="R13" s="14">
        <f>(1/F12)*R12</f>
        <v>0.02252252252252252</v>
      </c>
      <c r="S13" s="19">
        <f>IF(SUM(G12:R12)&lt;&gt;F12,"total voix&lt;&gt;exp","")</f>
      </c>
    </row>
    <row r="14" spans="1:19" s="1" customFormat="1" ht="19.5" customHeight="1">
      <c r="A14" s="24">
        <v>6</v>
      </c>
      <c r="B14" s="29">
        <v>827</v>
      </c>
      <c r="C14" s="29">
        <v>451</v>
      </c>
      <c r="D14" s="29">
        <v>3</v>
      </c>
      <c r="E14" s="29">
        <v>10</v>
      </c>
      <c r="F14" s="29">
        <v>438</v>
      </c>
      <c r="G14" s="29">
        <v>41</v>
      </c>
      <c r="H14" s="29">
        <v>24</v>
      </c>
      <c r="I14" s="29">
        <v>10</v>
      </c>
      <c r="J14" s="29">
        <v>7</v>
      </c>
      <c r="K14" s="29">
        <v>5</v>
      </c>
      <c r="L14" s="29">
        <v>6</v>
      </c>
      <c r="M14" s="29">
        <v>122</v>
      </c>
      <c r="N14" s="29">
        <v>1</v>
      </c>
      <c r="O14" s="29">
        <v>6</v>
      </c>
      <c r="P14" s="29">
        <v>133</v>
      </c>
      <c r="Q14" s="29">
        <v>77</v>
      </c>
      <c r="R14" s="29">
        <v>6</v>
      </c>
      <c r="S14" s="20">
        <f>IF(C14-D14-E14&lt;&gt;F14,"exp&lt;&gt;votants-nuls&amp;blancs","")</f>
      </c>
    </row>
    <row r="15" spans="1:19" ht="18" customHeight="1">
      <c r="A15" s="24" t="s">
        <v>10</v>
      </c>
      <c r="B15" s="30"/>
      <c r="C15" s="14">
        <f>(1/B14)*C14</f>
        <v>0.5453446191051995</v>
      </c>
      <c r="D15" s="14">
        <f>(1/C14)*D14</f>
        <v>0.0066518847006651885</v>
      </c>
      <c r="E15" s="14">
        <f>(1/C14)*E14</f>
        <v>0.022172949002217293</v>
      </c>
      <c r="F15" s="14">
        <f>(1/C14)*F14</f>
        <v>0.9711751662971175</v>
      </c>
      <c r="G15" s="14">
        <f>(1/F14)*G14</f>
        <v>0.09360730593607305</v>
      </c>
      <c r="H15" s="14">
        <f>(1/F14)*H14</f>
        <v>0.0547945205479452</v>
      </c>
      <c r="I15" s="14">
        <f>(1/F14)*I14</f>
        <v>0.0228310502283105</v>
      </c>
      <c r="J15" s="14">
        <f>(1/F14)*J14</f>
        <v>0.01598173515981735</v>
      </c>
      <c r="K15" s="14">
        <f>(1/F14)*K14</f>
        <v>0.01141552511415525</v>
      </c>
      <c r="L15" s="14">
        <f>(1/F14)*L14</f>
        <v>0.0136986301369863</v>
      </c>
      <c r="M15" s="14">
        <f>(1/F14)*M14</f>
        <v>0.2785388127853881</v>
      </c>
      <c r="N15" s="14">
        <f>(1/F14)*N14</f>
        <v>0.00228310502283105</v>
      </c>
      <c r="O15" s="14">
        <f>(1/F14)*O14</f>
        <v>0.0136986301369863</v>
      </c>
      <c r="P15" s="14">
        <f>(1/F14)*P14</f>
        <v>0.30365296803652964</v>
      </c>
      <c r="Q15" s="14">
        <f>(1/F14)*Q14</f>
        <v>0.17579908675799086</v>
      </c>
      <c r="R15" s="14">
        <f>(1/F14)*R14</f>
        <v>0.0136986301369863</v>
      </c>
      <c r="S15" s="19">
        <f>IF(SUM(G14:R14)&lt;&gt;F14,"total voix&lt;&gt;exp","")</f>
      </c>
    </row>
    <row r="16" spans="1:19" ht="19.5" customHeight="1">
      <c r="A16" s="24">
        <v>7</v>
      </c>
      <c r="B16" s="29">
        <v>995</v>
      </c>
      <c r="C16" s="29">
        <v>531</v>
      </c>
      <c r="D16" s="29">
        <v>4</v>
      </c>
      <c r="E16" s="29">
        <v>5</v>
      </c>
      <c r="F16" s="29">
        <v>522</v>
      </c>
      <c r="G16" s="29">
        <v>36</v>
      </c>
      <c r="H16" s="29">
        <v>22</v>
      </c>
      <c r="I16" s="29">
        <v>9</v>
      </c>
      <c r="J16" s="29">
        <v>15</v>
      </c>
      <c r="K16" s="29">
        <v>2</v>
      </c>
      <c r="L16" s="29">
        <v>9</v>
      </c>
      <c r="M16" s="29">
        <v>139</v>
      </c>
      <c r="N16" s="29">
        <v>3</v>
      </c>
      <c r="O16" s="29">
        <v>7</v>
      </c>
      <c r="P16" s="29">
        <v>164</v>
      </c>
      <c r="Q16" s="29">
        <v>109</v>
      </c>
      <c r="R16" s="29">
        <v>7</v>
      </c>
      <c r="S16" s="20">
        <f>IF(C16-D16-E16&lt;&gt;F16,"exp&lt;&gt;votants-nuls&amp;blancs","")</f>
      </c>
    </row>
    <row r="17" spans="1:19" ht="19.5" customHeight="1">
      <c r="A17" s="24" t="s">
        <v>11</v>
      </c>
      <c r="B17" s="30"/>
      <c r="C17" s="14">
        <f>(1/B16)*C16</f>
        <v>0.5336683417085427</v>
      </c>
      <c r="D17" s="14">
        <f>(1/C16)*D16</f>
        <v>0.007532956685499058</v>
      </c>
      <c r="E17" s="14">
        <f>(1/C16)*E16</f>
        <v>0.009416195856873822</v>
      </c>
      <c r="F17" s="14">
        <f>(1/C16)*F16</f>
        <v>0.983050847457627</v>
      </c>
      <c r="G17" s="14">
        <f>(1/F16)*G16</f>
        <v>0.06896551724137931</v>
      </c>
      <c r="H17" s="14">
        <f>(1/F16)*H16</f>
        <v>0.042145593869731796</v>
      </c>
      <c r="I17" s="14">
        <f>(1/F16)*I16</f>
        <v>0.017241379310344827</v>
      </c>
      <c r="J17" s="14">
        <f>(1/F16)*J16</f>
        <v>0.028735632183908046</v>
      </c>
      <c r="K17" s="14">
        <f>(1/F16)*K16</f>
        <v>0.0038314176245210726</v>
      </c>
      <c r="L17" s="14">
        <f>(1/F16)*L16</f>
        <v>0.017241379310344827</v>
      </c>
      <c r="M17" s="14">
        <f>(1/F16)*M16</f>
        <v>0.26628352490421453</v>
      </c>
      <c r="N17" s="14">
        <f>(1/F16)*N16</f>
        <v>0.005747126436781609</v>
      </c>
      <c r="O17" s="14">
        <f>(1/F16)*O16</f>
        <v>0.013409961685823753</v>
      </c>
      <c r="P17" s="14">
        <f>(1/F16)*P16</f>
        <v>0.31417624521072796</v>
      </c>
      <c r="Q17" s="14">
        <f>(1/F16)*Q16</f>
        <v>0.20881226053639845</v>
      </c>
      <c r="R17" s="14">
        <f>(1/F16)*R16</f>
        <v>0.013409961685823753</v>
      </c>
      <c r="S17" s="19">
        <f>IF(SUM(G16:R16)&lt;&gt;F16,"total voix&lt;&gt;exp","")</f>
      </c>
    </row>
    <row r="18" spans="1:25" s="1" customFormat="1" ht="25.5" customHeight="1">
      <c r="A18" s="24" t="s">
        <v>5</v>
      </c>
      <c r="B18" s="31">
        <f aca="true" t="shared" si="2" ref="B18:R18">B4+B6+B8+B10+B12+B14+B16</f>
        <v>6330</v>
      </c>
      <c r="C18" s="31">
        <f t="shared" si="2"/>
        <v>3160</v>
      </c>
      <c r="D18" s="31">
        <f t="shared" si="2"/>
        <v>17</v>
      </c>
      <c r="E18" s="31">
        <f>E4+E6+E8+E10+E12+E14+E16</f>
        <v>63</v>
      </c>
      <c r="F18" s="31">
        <f t="shared" si="2"/>
        <v>3080</v>
      </c>
      <c r="G18" s="31">
        <f t="shared" si="2"/>
        <v>214</v>
      </c>
      <c r="H18" s="31">
        <f t="shared" si="2"/>
        <v>203</v>
      </c>
      <c r="I18" s="31">
        <f t="shared" si="2"/>
        <v>47</v>
      </c>
      <c r="J18" s="31">
        <f t="shared" si="2"/>
        <v>90</v>
      </c>
      <c r="K18" s="31">
        <f t="shared" si="2"/>
        <v>35</v>
      </c>
      <c r="L18" s="31">
        <f t="shared" si="2"/>
        <v>45</v>
      </c>
      <c r="M18" s="31">
        <f t="shared" si="2"/>
        <v>697</v>
      </c>
      <c r="N18" s="31">
        <f t="shared" si="2"/>
        <v>25</v>
      </c>
      <c r="O18" s="31">
        <f t="shared" si="2"/>
        <v>48</v>
      </c>
      <c r="P18" s="31">
        <f>P4+P6+P8+P10+P12+P14+P16</f>
        <v>960</v>
      </c>
      <c r="Q18" s="31">
        <f t="shared" si="2"/>
        <v>651</v>
      </c>
      <c r="R18" s="31">
        <f t="shared" si="2"/>
        <v>65</v>
      </c>
      <c r="S18" s="19"/>
      <c r="T18" s="3"/>
      <c r="U18" s="3"/>
      <c r="V18" s="3"/>
      <c r="W18" s="3"/>
      <c r="X18" s="3"/>
      <c r="Y18" s="3"/>
    </row>
    <row r="19" spans="1:19" s="2" customFormat="1" ht="22.5" customHeight="1">
      <c r="A19" s="17"/>
      <c r="B19" s="31"/>
      <c r="C19" s="14">
        <f>(1/B18)*C18</f>
        <v>0.49921011058451814</v>
      </c>
      <c r="D19" s="14">
        <f>(1/C18)*D18</f>
        <v>0.005379746835443038</v>
      </c>
      <c r="E19" s="14">
        <f>(1/C18)*E18</f>
        <v>0.019936708860759492</v>
      </c>
      <c r="F19" s="14">
        <f>(1/C18)*F18</f>
        <v>0.9746835443037974</v>
      </c>
      <c r="G19" s="14">
        <f>(1/F18)*G18</f>
        <v>0.06948051948051948</v>
      </c>
      <c r="H19" s="14">
        <f>(1/F18)*H18</f>
        <v>0.0659090909090909</v>
      </c>
      <c r="I19" s="14">
        <f>(1/F18)*I18</f>
        <v>0.01525974025974026</v>
      </c>
      <c r="J19" s="14">
        <f>(1/F18)*J18</f>
        <v>0.02922077922077922</v>
      </c>
      <c r="K19" s="14">
        <f>(1/F18)*K18</f>
        <v>0.011363636363636364</v>
      </c>
      <c r="L19" s="14">
        <f>(1/F18)*L18</f>
        <v>0.01461038961038961</v>
      </c>
      <c r="M19" s="14">
        <f>(1/F18)*M18</f>
        <v>0.2262987012987013</v>
      </c>
      <c r="N19" s="14">
        <f>(1/F18)*N18</f>
        <v>0.008116883116883116</v>
      </c>
      <c r="O19" s="14">
        <f>(1/F18)*O18</f>
        <v>0.015584415584415584</v>
      </c>
      <c r="P19" s="14">
        <f>(1/F18)*P18</f>
        <v>0.3116883116883117</v>
      </c>
      <c r="Q19" s="14">
        <f>(1/F18)*Q18</f>
        <v>0.21136363636363636</v>
      </c>
      <c r="R19" s="14">
        <f>(1/F18)*R18</f>
        <v>0.021103896103896104</v>
      </c>
      <c r="S19" s="20"/>
    </row>
    <row r="20" spans="1:19" s="2" customFormat="1" ht="19.5" customHeight="1">
      <c r="A20" s="24">
        <v>8</v>
      </c>
      <c r="B20" s="29">
        <v>949</v>
      </c>
      <c r="C20" s="29">
        <v>480</v>
      </c>
      <c r="D20" s="29">
        <v>4</v>
      </c>
      <c r="E20" s="29">
        <v>7</v>
      </c>
      <c r="F20" s="29">
        <v>469</v>
      </c>
      <c r="G20" s="29">
        <v>36</v>
      </c>
      <c r="H20" s="29">
        <v>33</v>
      </c>
      <c r="I20" s="29">
        <v>6</v>
      </c>
      <c r="J20" s="29">
        <v>13</v>
      </c>
      <c r="K20" s="29">
        <v>0</v>
      </c>
      <c r="L20" s="29">
        <v>8</v>
      </c>
      <c r="M20" s="29">
        <v>103</v>
      </c>
      <c r="N20" s="29">
        <v>2</v>
      </c>
      <c r="O20" s="29">
        <v>4</v>
      </c>
      <c r="P20" s="29">
        <v>144</v>
      </c>
      <c r="Q20" s="29">
        <v>100</v>
      </c>
      <c r="R20" s="29">
        <v>20</v>
      </c>
      <c r="S20" s="20">
        <f>IF(C20-D20-E20&lt;&gt;F20,"exp&lt;&gt;votants-nuls&amp;blancs","")</f>
      </c>
    </row>
    <row r="21" spans="1:19" s="1" customFormat="1" ht="19.5" customHeight="1">
      <c r="A21" s="24" t="s">
        <v>12</v>
      </c>
      <c r="B21" s="30"/>
      <c r="C21" s="14">
        <f>(1/B20)*C20</f>
        <v>0.5057955742887249</v>
      </c>
      <c r="D21" s="14">
        <f>(1/C20)*D20</f>
        <v>0.008333333333333333</v>
      </c>
      <c r="E21" s="14">
        <f>(1/C20)*E20</f>
        <v>0.014583333333333334</v>
      </c>
      <c r="F21" s="14">
        <f>(1/C20)*F20</f>
        <v>0.9770833333333333</v>
      </c>
      <c r="G21" s="14">
        <f>(1/F20)*G20</f>
        <v>0.07675906183368869</v>
      </c>
      <c r="H21" s="14">
        <f>(1/F20)*H20</f>
        <v>0.07036247334754797</v>
      </c>
      <c r="I21" s="14">
        <f>(1/F20)*I20</f>
        <v>0.01279317697228145</v>
      </c>
      <c r="J21" s="14">
        <f>(1/F20)*J20</f>
        <v>0.027718550106609806</v>
      </c>
      <c r="K21" s="14">
        <f>(1/F20)*K20</f>
        <v>0</v>
      </c>
      <c r="L21" s="14">
        <f>(1/F20)*L20</f>
        <v>0.017057569296375266</v>
      </c>
      <c r="M21" s="14">
        <f>(1/F20)*M20</f>
        <v>0.21961620469083154</v>
      </c>
      <c r="N21" s="14">
        <f>(1/F20)*N20</f>
        <v>0.0042643923240938165</v>
      </c>
      <c r="O21" s="14">
        <f>(1/F20)*O20</f>
        <v>0.008528784648187633</v>
      </c>
      <c r="P21" s="14">
        <f>(1/F20)*P20</f>
        <v>0.30703624733475476</v>
      </c>
      <c r="Q21" s="14">
        <f>(1/F20)*Q20</f>
        <v>0.21321961620469082</v>
      </c>
      <c r="R21" s="14">
        <f>(1/F20)*R20</f>
        <v>0.042643923240938165</v>
      </c>
      <c r="S21" s="19">
        <f>IF(SUM(G20:R20)&lt;&gt;F20,"total voix&lt;&gt;exp","")</f>
      </c>
    </row>
    <row r="22" spans="1:19" s="2" customFormat="1" ht="19.5" customHeight="1">
      <c r="A22" s="24">
        <v>9</v>
      </c>
      <c r="B22" s="29">
        <v>1028</v>
      </c>
      <c r="C22" s="29">
        <v>561</v>
      </c>
      <c r="D22" s="29">
        <v>6</v>
      </c>
      <c r="E22" s="29">
        <v>14</v>
      </c>
      <c r="F22" s="29">
        <v>541</v>
      </c>
      <c r="G22" s="29">
        <v>45</v>
      </c>
      <c r="H22" s="29">
        <v>33</v>
      </c>
      <c r="I22" s="29">
        <v>7</v>
      </c>
      <c r="J22" s="29">
        <v>12</v>
      </c>
      <c r="K22" s="29">
        <v>7</v>
      </c>
      <c r="L22" s="29">
        <v>16</v>
      </c>
      <c r="M22" s="29">
        <v>135</v>
      </c>
      <c r="N22" s="29">
        <v>2</v>
      </c>
      <c r="O22" s="29">
        <v>7</v>
      </c>
      <c r="P22" s="29">
        <v>151</v>
      </c>
      <c r="Q22" s="29">
        <v>113</v>
      </c>
      <c r="R22" s="29">
        <v>13</v>
      </c>
      <c r="S22" s="20">
        <f>IF(C22-D22-E22&lt;&gt;F22,"exp&lt;&gt;votants-nuls&amp;blancs","")</f>
      </c>
    </row>
    <row r="23" spans="1:19" s="1" customFormat="1" ht="19.5" customHeight="1">
      <c r="A23" s="24" t="s">
        <v>13</v>
      </c>
      <c r="B23" s="30"/>
      <c r="C23" s="14">
        <f>(1/B22)*C22</f>
        <v>0.5457198443579767</v>
      </c>
      <c r="D23" s="14">
        <f>(1/C22)*D22</f>
        <v>0.0106951871657754</v>
      </c>
      <c r="E23" s="14">
        <f>(1/C22)*E22</f>
        <v>0.024955436720142603</v>
      </c>
      <c r="F23" s="14">
        <f>(1/C22)*F22</f>
        <v>0.9643493761140819</v>
      </c>
      <c r="G23" s="14">
        <f>(1/F22)*G22</f>
        <v>0.08317929759704251</v>
      </c>
      <c r="H23" s="14">
        <f>(1/F22)*H22</f>
        <v>0.06099815157116451</v>
      </c>
      <c r="I23" s="14">
        <f>(1/F22)*I22</f>
        <v>0.012939001848428836</v>
      </c>
      <c r="J23" s="14">
        <f>(1/F22)*J22</f>
        <v>0.022181146025878003</v>
      </c>
      <c r="K23" s="14">
        <f>(1/F22)*K22</f>
        <v>0.012939001848428836</v>
      </c>
      <c r="L23" s="14">
        <f>(1/F22)*L22</f>
        <v>0.029574861367837338</v>
      </c>
      <c r="M23" s="14">
        <f>(1/F22)*M22</f>
        <v>0.24953789279112754</v>
      </c>
      <c r="N23" s="14">
        <f>(1/F22)*N22</f>
        <v>0.0036968576709796672</v>
      </c>
      <c r="O23" s="14">
        <f>(1/F22)*O22</f>
        <v>0.012939001848428836</v>
      </c>
      <c r="P23" s="14">
        <f>(1/F22)*P22</f>
        <v>0.27911275415896486</v>
      </c>
      <c r="Q23" s="14">
        <f>(1/F22)*Q22</f>
        <v>0.2088724584103512</v>
      </c>
      <c r="R23" s="14">
        <f>(1/F22)*R22</f>
        <v>0.024029574861367836</v>
      </c>
      <c r="S23" s="19">
        <f>IF(SUM(G22:R22)&lt;&gt;F22,"total voix&lt;&gt;exp","")</f>
      </c>
    </row>
    <row r="24" spans="1:19" s="2" customFormat="1" ht="19.5" customHeight="1">
      <c r="A24" s="24">
        <v>10</v>
      </c>
      <c r="B24" s="29">
        <v>869</v>
      </c>
      <c r="C24" s="29">
        <v>456</v>
      </c>
      <c r="D24" s="29">
        <v>3</v>
      </c>
      <c r="E24" s="29">
        <v>9</v>
      </c>
      <c r="F24" s="29">
        <v>444</v>
      </c>
      <c r="G24" s="29">
        <v>29</v>
      </c>
      <c r="H24" s="29">
        <v>20</v>
      </c>
      <c r="I24" s="29">
        <v>4</v>
      </c>
      <c r="J24" s="29">
        <v>15</v>
      </c>
      <c r="K24" s="29">
        <v>5</v>
      </c>
      <c r="L24" s="29">
        <v>6</v>
      </c>
      <c r="M24" s="29">
        <v>129</v>
      </c>
      <c r="N24" s="29">
        <v>3</v>
      </c>
      <c r="O24" s="29">
        <v>7</v>
      </c>
      <c r="P24" s="29">
        <v>127</v>
      </c>
      <c r="Q24" s="29">
        <v>98</v>
      </c>
      <c r="R24" s="29">
        <v>8</v>
      </c>
      <c r="S24" s="20">
        <f>IF(C24-D24-E24&lt;&gt;F24,"exp&lt;&gt;votants-nuls&amp;blancs","")</f>
      </c>
    </row>
    <row r="25" spans="1:19" s="1" customFormat="1" ht="19.5" customHeight="1">
      <c r="A25" s="24" t="s">
        <v>14</v>
      </c>
      <c r="B25" s="30"/>
      <c r="C25" s="14">
        <f>(1/B24)*C24</f>
        <v>0.5247410817031071</v>
      </c>
      <c r="D25" s="14">
        <f>(1/C24)*D24</f>
        <v>0.006578947368421052</v>
      </c>
      <c r="E25" s="14">
        <f>(1/C24)*E24</f>
        <v>0.019736842105263157</v>
      </c>
      <c r="F25" s="14">
        <f>(1/C24)*F24</f>
        <v>0.9736842105263157</v>
      </c>
      <c r="G25" s="14">
        <f>(1/F24)*G24</f>
        <v>0.06531531531531531</v>
      </c>
      <c r="H25" s="14">
        <f>(1/F24)*H24</f>
        <v>0.04504504504504504</v>
      </c>
      <c r="I25" s="14">
        <f>(1/F24)*I24</f>
        <v>0.009009009009009009</v>
      </c>
      <c r="J25" s="14">
        <f>(1/F24)*J24</f>
        <v>0.033783783783783786</v>
      </c>
      <c r="K25" s="14">
        <f>(1/F24)*K24</f>
        <v>0.01126126126126126</v>
      </c>
      <c r="L25" s="14">
        <f>(1/F24)*L24</f>
        <v>0.013513513513513514</v>
      </c>
      <c r="M25" s="14">
        <f>(1/F24)*M24</f>
        <v>0.2905405405405405</v>
      </c>
      <c r="N25" s="14">
        <f>(1/F24)*N24</f>
        <v>0.006756756756756757</v>
      </c>
      <c r="O25" s="14">
        <f>(1/F24)*O24</f>
        <v>0.015765765765765764</v>
      </c>
      <c r="P25" s="14">
        <f>(1/F24)*P24</f>
        <v>0.28603603603603606</v>
      </c>
      <c r="Q25" s="14">
        <f>(1/F24)*Q24</f>
        <v>0.22072072072072071</v>
      </c>
      <c r="R25" s="14">
        <f>(1/F24)*R24</f>
        <v>0.018018018018018018</v>
      </c>
      <c r="S25" s="19"/>
    </row>
    <row r="26" spans="1:19" s="2" customFormat="1" ht="19.5" customHeight="1">
      <c r="A26" s="24">
        <v>11</v>
      </c>
      <c r="B26" s="29">
        <v>1032</v>
      </c>
      <c r="C26" s="29">
        <v>478</v>
      </c>
      <c r="D26" s="29">
        <v>4</v>
      </c>
      <c r="E26" s="29">
        <v>10</v>
      </c>
      <c r="F26" s="29">
        <v>464</v>
      </c>
      <c r="G26" s="29">
        <v>40</v>
      </c>
      <c r="H26" s="29">
        <v>22</v>
      </c>
      <c r="I26" s="29">
        <v>9</v>
      </c>
      <c r="J26" s="29">
        <v>7</v>
      </c>
      <c r="K26" s="29">
        <v>6</v>
      </c>
      <c r="L26" s="29">
        <v>5</v>
      </c>
      <c r="M26" s="29">
        <v>99</v>
      </c>
      <c r="N26" s="29">
        <v>5</v>
      </c>
      <c r="O26" s="29">
        <v>6</v>
      </c>
      <c r="P26" s="29">
        <v>141</v>
      </c>
      <c r="Q26" s="29">
        <v>112</v>
      </c>
      <c r="R26" s="29">
        <v>12</v>
      </c>
      <c r="S26" s="20">
        <f>IF(C26-D26-E26&lt;&gt;F26,"exp&lt;&gt;votants-nuls&amp;blancs","")</f>
      </c>
    </row>
    <row r="27" spans="1:19" s="1" customFormat="1" ht="19.5" customHeight="1">
      <c r="A27" s="24" t="s">
        <v>15</v>
      </c>
      <c r="B27" s="30"/>
      <c r="C27" s="14">
        <f>(1/B26)*C26</f>
        <v>0.4631782945736434</v>
      </c>
      <c r="D27" s="14">
        <f>(1/C26)*D26</f>
        <v>0.008368200836820083</v>
      </c>
      <c r="E27" s="14">
        <f>(1/C26)*E26</f>
        <v>0.02092050209205021</v>
      </c>
      <c r="F27" s="14">
        <f>(1/C26)*F26</f>
        <v>0.9707112970711296</v>
      </c>
      <c r="G27" s="14">
        <f>(1/F26)*G26</f>
        <v>0.08620689655172414</v>
      </c>
      <c r="H27" s="14">
        <f>(1/F26)*H26</f>
        <v>0.04741379310344827</v>
      </c>
      <c r="I27" s="14">
        <f>(1/F26)*I26</f>
        <v>0.01939655172413793</v>
      </c>
      <c r="J27" s="14">
        <f>(1/F26)*J26</f>
        <v>0.015086206896551723</v>
      </c>
      <c r="K27" s="14">
        <f>(1/F26)*K26</f>
        <v>0.01293103448275862</v>
      </c>
      <c r="L27" s="14">
        <f>(1/F26)*L26</f>
        <v>0.010775862068965518</v>
      </c>
      <c r="M27" s="14">
        <f>(1/F26)*M26</f>
        <v>0.21336206896551724</v>
      </c>
      <c r="N27" s="14">
        <f>(1/F26)*N26</f>
        <v>0.010775862068965518</v>
      </c>
      <c r="O27" s="14">
        <f>(1/F26)*O26</f>
        <v>0.01293103448275862</v>
      </c>
      <c r="P27" s="14">
        <f>(1/F26)*P26</f>
        <v>0.30387931034482757</v>
      </c>
      <c r="Q27" s="14">
        <f>(1/F26)*Q26</f>
        <v>0.24137931034482757</v>
      </c>
      <c r="R27" s="14">
        <f>(1/F26)*R26</f>
        <v>0.02586206896551724</v>
      </c>
      <c r="S27" s="19">
        <f>IF(SUM(G26:R26)&lt;&gt;F26,"total voix&lt;&gt;exp","")</f>
      </c>
    </row>
    <row r="28" spans="1:19" s="2" customFormat="1" ht="19.5" customHeight="1">
      <c r="A28" s="24">
        <v>12</v>
      </c>
      <c r="B28" s="29">
        <v>815</v>
      </c>
      <c r="C28" s="29">
        <v>385</v>
      </c>
      <c r="D28" s="29">
        <v>4</v>
      </c>
      <c r="E28" s="29">
        <v>9</v>
      </c>
      <c r="F28" s="29">
        <v>372</v>
      </c>
      <c r="G28" s="29">
        <v>23</v>
      </c>
      <c r="H28" s="29">
        <v>7</v>
      </c>
      <c r="I28" s="29">
        <v>7</v>
      </c>
      <c r="J28" s="29">
        <v>8</v>
      </c>
      <c r="K28" s="29">
        <v>4</v>
      </c>
      <c r="L28" s="29">
        <v>5</v>
      </c>
      <c r="M28" s="29">
        <v>111</v>
      </c>
      <c r="N28" s="29">
        <v>0</v>
      </c>
      <c r="O28" s="29">
        <v>3</v>
      </c>
      <c r="P28" s="29">
        <v>117</v>
      </c>
      <c r="Q28" s="29">
        <v>76</v>
      </c>
      <c r="R28" s="29">
        <v>11</v>
      </c>
      <c r="S28" s="20">
        <f>IF(C28-D28-E28&lt;&gt;F28,"exp&lt;&gt;votants-nuls&amp;blancs","")</f>
      </c>
    </row>
    <row r="29" spans="1:19" s="1" customFormat="1" ht="19.5" customHeight="1">
      <c r="A29" s="24" t="s">
        <v>16</v>
      </c>
      <c r="B29" s="30"/>
      <c r="C29" s="14">
        <f>(1/B28)*C28</f>
        <v>0.47239263803680986</v>
      </c>
      <c r="D29" s="14">
        <f>(1/C28)*D28</f>
        <v>0.01038961038961039</v>
      </c>
      <c r="E29" s="14">
        <f>(1/C28)*E28</f>
        <v>0.023376623376623377</v>
      </c>
      <c r="F29" s="14">
        <f>(1/C28)*F28</f>
        <v>0.9662337662337662</v>
      </c>
      <c r="G29" s="14">
        <f>(1/F28)*G28</f>
        <v>0.06182795698924732</v>
      </c>
      <c r="H29" s="14">
        <f>(1/F28)*H28</f>
        <v>0.01881720430107527</v>
      </c>
      <c r="I29" s="14">
        <f>(1/F28)*I28</f>
        <v>0.01881720430107527</v>
      </c>
      <c r="J29" s="14">
        <f>(1/F28)*J28</f>
        <v>0.021505376344086023</v>
      </c>
      <c r="K29" s="14">
        <f>(1/F28)*K28</f>
        <v>0.010752688172043012</v>
      </c>
      <c r="L29" s="14">
        <f>(1/F28)*L28</f>
        <v>0.013440860215053765</v>
      </c>
      <c r="M29" s="14">
        <f>(1/F28)*M28</f>
        <v>0.29838709677419356</v>
      </c>
      <c r="N29" s="14">
        <f>(1/F28)*N28</f>
        <v>0</v>
      </c>
      <c r="O29" s="14">
        <f>(1/F28)*O28</f>
        <v>0.008064516129032258</v>
      </c>
      <c r="P29" s="14">
        <f>(1/F28)*P28</f>
        <v>0.31451612903225806</v>
      </c>
      <c r="Q29" s="14">
        <f>(1/F28)*Q28</f>
        <v>0.20430107526881722</v>
      </c>
      <c r="R29" s="14">
        <f>(1/F28)*R28</f>
        <v>0.02956989247311828</v>
      </c>
      <c r="S29" s="19">
        <f>IF(SUM(G28:R28)&lt;&gt;F28,"total voix&lt;&gt;exp","")</f>
      </c>
    </row>
    <row r="30" spans="1:19" s="2" customFormat="1" ht="19.5" customHeight="1">
      <c r="A30" s="24">
        <v>13</v>
      </c>
      <c r="B30" s="29">
        <v>3</v>
      </c>
      <c r="C30" s="29">
        <v>2</v>
      </c>
      <c r="D30" s="29">
        <v>0</v>
      </c>
      <c r="E30" s="29">
        <v>0</v>
      </c>
      <c r="F30" s="29">
        <v>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2</v>
      </c>
      <c r="R30" s="29">
        <v>0</v>
      </c>
      <c r="S30" s="20">
        <f>IF(C30-D30-E30&lt;&gt;F30,"exp&lt;&gt;votants-nuls&amp;blancs","")</f>
      </c>
    </row>
    <row r="31" spans="1:19" s="1" customFormat="1" ht="19.5" customHeight="1">
      <c r="A31" s="24" t="s">
        <v>24</v>
      </c>
      <c r="B31" s="30"/>
      <c r="C31" s="14">
        <f>(1/B30)*C30</f>
        <v>0.6666666666666666</v>
      </c>
      <c r="D31" s="14">
        <f>(1/C30)*D30</f>
        <v>0</v>
      </c>
      <c r="E31" s="14">
        <f>(1/C30)*E30</f>
        <v>0</v>
      </c>
      <c r="F31" s="14">
        <f>(1/C30)*F30</f>
        <v>1</v>
      </c>
      <c r="G31" s="14">
        <f>(1/F30)*G30</f>
        <v>0</v>
      </c>
      <c r="H31" s="14">
        <f>(1/F30)*H30</f>
        <v>0</v>
      </c>
      <c r="I31" s="14">
        <f>(1/F30)*I30</f>
        <v>0</v>
      </c>
      <c r="J31" s="14">
        <f>(1/F30)*J30</f>
        <v>0</v>
      </c>
      <c r="K31" s="14">
        <f>(1/F30)*K30</f>
        <v>0</v>
      </c>
      <c r="L31" s="14">
        <f>(1/F30)*L30</f>
        <v>0</v>
      </c>
      <c r="M31" s="14">
        <f>(1/F30)*M30</f>
        <v>0</v>
      </c>
      <c r="N31" s="14">
        <f>(1/F30)*N30</f>
        <v>0</v>
      </c>
      <c r="O31" s="14">
        <f>(1/F30)*O30</f>
        <v>0</v>
      </c>
      <c r="P31" s="14">
        <f>(1/F30)*P30</f>
        <v>0</v>
      </c>
      <c r="Q31" s="14">
        <f>(1/F30)*Q30</f>
        <v>1</v>
      </c>
      <c r="R31" s="14">
        <f>(1/F30)*R30</f>
        <v>0</v>
      </c>
      <c r="S31" s="19">
        <f>IF(SUM(G30:R30)&lt;&gt;F30,"total voix&lt;&gt;exp","")</f>
      </c>
    </row>
    <row r="32" spans="1:19" ht="25.5" customHeight="1">
      <c r="A32" s="24" t="s">
        <v>6</v>
      </c>
      <c r="B32" s="31">
        <f aca="true" t="shared" si="3" ref="B32:G32">B20+B22+B24+B26+B28+B30</f>
        <v>4696</v>
      </c>
      <c r="C32" s="31">
        <f t="shared" si="3"/>
        <v>2362</v>
      </c>
      <c r="D32" s="31">
        <f t="shared" si="3"/>
        <v>21</v>
      </c>
      <c r="E32" s="31">
        <f t="shared" si="3"/>
        <v>49</v>
      </c>
      <c r="F32" s="31">
        <f t="shared" si="3"/>
        <v>2292</v>
      </c>
      <c r="G32" s="31">
        <f t="shared" si="3"/>
        <v>173</v>
      </c>
      <c r="H32" s="31">
        <f aca="true" t="shared" si="4" ref="H32:R32">H20+H22+H24+H26+H28+H30</f>
        <v>115</v>
      </c>
      <c r="I32" s="31">
        <f t="shared" si="4"/>
        <v>33</v>
      </c>
      <c r="J32" s="31">
        <f t="shared" si="4"/>
        <v>55</v>
      </c>
      <c r="K32" s="31">
        <f t="shared" si="4"/>
        <v>22</v>
      </c>
      <c r="L32" s="31">
        <f t="shared" si="4"/>
        <v>40</v>
      </c>
      <c r="M32" s="31">
        <f t="shared" si="4"/>
        <v>577</v>
      </c>
      <c r="N32" s="31">
        <f t="shared" si="4"/>
        <v>12</v>
      </c>
      <c r="O32" s="31">
        <f t="shared" si="4"/>
        <v>27</v>
      </c>
      <c r="P32" s="31">
        <f t="shared" si="4"/>
        <v>680</v>
      </c>
      <c r="Q32" s="31">
        <f t="shared" si="4"/>
        <v>501</v>
      </c>
      <c r="R32" s="31">
        <f t="shared" si="4"/>
        <v>64</v>
      </c>
      <c r="S32" s="19"/>
    </row>
    <row r="33" spans="1:19" ht="22.5" customHeight="1">
      <c r="A33" s="17"/>
      <c r="B33" s="30"/>
      <c r="C33" s="14">
        <f>(1/B32)*C32</f>
        <v>0.5029812606473595</v>
      </c>
      <c r="D33" s="14">
        <f>(1/C32)*D32</f>
        <v>0.00889077053344623</v>
      </c>
      <c r="E33" s="14">
        <f>(1/C32)*E32</f>
        <v>0.020745131244707875</v>
      </c>
      <c r="F33" s="14">
        <f>(1/C32)*F32</f>
        <v>0.9703640982218459</v>
      </c>
      <c r="G33" s="14">
        <f>(1/F32)*G32</f>
        <v>0.07547993019197208</v>
      </c>
      <c r="H33" s="14">
        <f>(1/F32)*H32</f>
        <v>0.05017452006980803</v>
      </c>
      <c r="I33" s="14">
        <f>(1/F32)*I32</f>
        <v>0.014397905759162303</v>
      </c>
      <c r="J33" s="14">
        <f>(1/F32)*J32</f>
        <v>0.02399650959860384</v>
      </c>
      <c r="K33" s="14">
        <f>(1/F32)*K32</f>
        <v>0.009598603839441536</v>
      </c>
      <c r="L33" s="14">
        <f>(1/F32)*L32</f>
        <v>0.017452006980802792</v>
      </c>
      <c r="M33" s="14">
        <f>(1/F32)*M32</f>
        <v>0.25174520069808026</v>
      </c>
      <c r="N33" s="14">
        <f>(1/F32)*N32</f>
        <v>0.005235602094240838</v>
      </c>
      <c r="O33" s="14">
        <f>(1/F32)*O32</f>
        <v>0.011780104712041885</v>
      </c>
      <c r="P33" s="14">
        <f>(1/F32)*P32</f>
        <v>0.29668411867364747</v>
      </c>
      <c r="Q33" s="14">
        <f>(1/F32)*Q32</f>
        <v>0.21858638743455497</v>
      </c>
      <c r="R33" s="14">
        <f>(1/F32)*R32</f>
        <v>0.027923211169284468</v>
      </c>
      <c r="S33" s="19"/>
    </row>
    <row r="34" spans="1:19" ht="22.5" customHeight="1">
      <c r="A34" s="10"/>
      <c r="B34" s="10"/>
      <c r="C34" s="10"/>
      <c r="D34" s="10"/>
      <c r="E34" s="10"/>
      <c r="F34" s="1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5"/>
    </row>
    <row r="35" spans="7:19" ht="14.25"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5"/>
    </row>
    <row r="36" spans="4:5" ht="14.25">
      <c r="D36" s="9"/>
      <c r="E36" s="9"/>
    </row>
  </sheetData>
  <sheetProtection/>
  <printOptions horizontalCentered="1" verticalCentered="1"/>
  <pageMargins left="0.1968503937007874" right="0.1968503937007874" top="0.5511811023622047" bottom="0.3937007874015748" header="0.2362204724409449" footer="0"/>
  <pageSetup fitToHeight="0" fitToWidth="1" horizontalDpi="600" verticalDpi="600" orientation="landscape" paperSize="9" scale="59" r:id="rId1"/>
  <headerFooter alignWithMargins="0">
    <oddHeader>&amp;L&amp;"Arial,Gras"&amp;20&amp;UVILLE DE DIGNE-LES-BAINS&amp;C&amp;24&amp;EÉLECTIONS  LÉGISLATIVES&amp;R&amp;20Scrutin du 12 juin 2022
(1er Tour)</oddHeader>
    <oddFooter xml:space="preserve">&amp;R&amp;12  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="63" zoomScaleNormal="63" zoomScaleSheetLayoutView="75" workbookViewId="0" topLeftCell="A33">
      <pane ySplit="510" topLeftCell="A1" activePane="bottomLeft" state="split"/>
      <selection pane="topLeft" activeCell="A1" sqref="A1:I33"/>
      <selection pane="bottomLeft" activeCell="B7" sqref="B7"/>
    </sheetView>
  </sheetViews>
  <sheetFormatPr defaultColWidth="11.421875" defaultRowHeight="12.75"/>
  <cols>
    <col min="1" max="1" width="37.421875" style="4" customWidth="1"/>
    <col min="2" max="2" width="23.140625" style="4" customWidth="1"/>
    <col min="3" max="3" width="23.421875" style="4" customWidth="1"/>
    <col min="4" max="4" width="22.8515625" style="4" customWidth="1"/>
    <col min="5" max="5" width="22.57421875" style="4" customWidth="1"/>
    <col min="6" max="8" width="25.7109375" style="4" customWidth="1"/>
    <col min="9" max="9" width="11.421875" style="12" customWidth="1"/>
  </cols>
  <sheetData>
    <row r="1" spans="1:9" ht="27" customHeight="1">
      <c r="A1" s="39"/>
      <c r="B1" s="39" t="s">
        <v>0</v>
      </c>
      <c r="C1" s="39" t="s">
        <v>1</v>
      </c>
      <c r="D1" s="39" t="s">
        <v>2</v>
      </c>
      <c r="E1" s="39" t="s">
        <v>20</v>
      </c>
      <c r="F1" s="39" t="s">
        <v>3</v>
      </c>
      <c r="G1" s="39" t="s">
        <v>34</v>
      </c>
      <c r="H1" s="39" t="s">
        <v>35</v>
      </c>
      <c r="I1" s="19"/>
    </row>
    <row r="2" spans="1:9" ht="28.5" customHeight="1">
      <c r="A2" s="40" t="s">
        <v>4</v>
      </c>
      <c r="B2" s="41">
        <f aca="true" t="shared" si="0" ref="B2:H2">B18+B32</f>
        <v>11052</v>
      </c>
      <c r="C2" s="41">
        <f t="shared" si="0"/>
        <v>5563</v>
      </c>
      <c r="D2" s="41">
        <f t="shared" si="0"/>
        <v>194</v>
      </c>
      <c r="E2" s="41">
        <f t="shared" si="0"/>
        <v>409</v>
      </c>
      <c r="F2" s="41">
        <f t="shared" si="0"/>
        <v>4960</v>
      </c>
      <c r="G2" s="41">
        <f t="shared" si="0"/>
        <v>2709</v>
      </c>
      <c r="H2" s="41">
        <f t="shared" si="0"/>
        <v>2251</v>
      </c>
      <c r="I2" s="19"/>
    </row>
    <row r="3" spans="1:9" ht="35.25" customHeight="1">
      <c r="A3" s="34"/>
      <c r="B3" s="34"/>
      <c r="C3" s="42">
        <f>(1/B2)*C2</f>
        <v>0.5033478103510677</v>
      </c>
      <c r="D3" s="42">
        <f>(1/C2)*D2</f>
        <v>0.034873269818443284</v>
      </c>
      <c r="E3" s="42">
        <f>(1/C2)*E2</f>
        <v>0.07352148121517167</v>
      </c>
      <c r="F3" s="43">
        <f>(1/C2)*F2</f>
        <v>0.891605248966385</v>
      </c>
      <c r="G3" s="44">
        <f>(1/F2)*G2</f>
        <v>0.5461693548387097</v>
      </c>
      <c r="H3" s="44">
        <f>(1/F2)*H2</f>
        <v>0.45383064516129035</v>
      </c>
      <c r="I3" s="19"/>
    </row>
    <row r="4" spans="1:9" s="2" customFormat="1" ht="21" customHeight="1">
      <c r="A4" s="38">
        <v>1</v>
      </c>
      <c r="B4" s="45">
        <v>850</v>
      </c>
      <c r="C4" s="46">
        <v>432</v>
      </c>
      <c r="D4" s="46">
        <v>8</v>
      </c>
      <c r="E4" s="46">
        <v>23</v>
      </c>
      <c r="F4" s="46">
        <v>401</v>
      </c>
      <c r="G4" s="46">
        <v>245</v>
      </c>
      <c r="H4" s="46">
        <v>156</v>
      </c>
      <c r="I4" s="19">
        <f>IF(F4&lt;&gt;C4-D4-E4,"exp&lt;&gt;votants-nuls&amp;blancs","")</f>
      </c>
    </row>
    <row r="5" spans="1:9" s="1" customFormat="1" ht="21" customHeight="1">
      <c r="A5" s="36" t="s">
        <v>17</v>
      </c>
      <c r="B5" s="38"/>
      <c r="C5" s="35">
        <f>(1/B4)*C4</f>
        <v>0.508235294117647</v>
      </c>
      <c r="D5" s="35">
        <f>(1/C4)*D4</f>
        <v>0.018518518518518517</v>
      </c>
      <c r="E5" s="35">
        <f>(1/C4)*E4</f>
        <v>0.05324074074074074</v>
      </c>
      <c r="F5" s="35">
        <f>(1/C4)*F4</f>
        <v>0.9282407407407407</v>
      </c>
      <c r="G5" s="35">
        <f>(1/F4)*G4</f>
        <v>0.6109725685785536</v>
      </c>
      <c r="H5" s="35">
        <f>(1/F4)*H4</f>
        <v>0.38902743142144636</v>
      </c>
      <c r="I5" s="19">
        <f>IF((G4+H4)&lt;&gt;F4,"total voix&lt;&gt;exprimés","")</f>
      </c>
    </row>
    <row r="6" spans="1:9" s="2" customFormat="1" ht="20.25" customHeight="1">
      <c r="A6" s="38">
        <v>2</v>
      </c>
      <c r="B6" s="45">
        <v>852</v>
      </c>
      <c r="C6" s="46">
        <v>393</v>
      </c>
      <c r="D6" s="46">
        <v>10</v>
      </c>
      <c r="E6" s="46">
        <v>17</v>
      </c>
      <c r="F6" s="46">
        <v>366</v>
      </c>
      <c r="G6" s="46">
        <v>216</v>
      </c>
      <c r="H6" s="46">
        <v>150</v>
      </c>
      <c r="I6" s="19">
        <f>IF(F6&lt;&gt;C6-D6-E6,"exp&lt;&gt;votants-nuls&amp;blancs","")</f>
      </c>
    </row>
    <row r="7" spans="1:9" s="1" customFormat="1" ht="20.25" customHeight="1">
      <c r="A7" s="36" t="s">
        <v>21</v>
      </c>
      <c r="B7" s="38"/>
      <c r="C7" s="35">
        <f>(1/B6)*C6</f>
        <v>0.4612676056338028</v>
      </c>
      <c r="D7" s="35">
        <f>(1/C6)*D6</f>
        <v>0.025445292620865142</v>
      </c>
      <c r="E7" s="35">
        <f>(1/C6)*E6</f>
        <v>0.04325699745547074</v>
      </c>
      <c r="F7" s="35">
        <f>(1/C6)*F6</f>
        <v>0.9312977099236642</v>
      </c>
      <c r="G7" s="35">
        <f>(1/F6)*G6</f>
        <v>0.5901639344262295</v>
      </c>
      <c r="H7" s="35">
        <f>(1/F6)*H6</f>
        <v>0.4098360655737705</v>
      </c>
      <c r="I7" s="19">
        <f>IF((G6+H6)&lt;&gt;F6,"total voix&lt;&gt;exprimés","")</f>
      </c>
    </row>
    <row r="8" spans="1:9" s="2" customFormat="1" ht="20.25" customHeight="1">
      <c r="A8" s="38">
        <v>3</v>
      </c>
      <c r="B8" s="45">
        <v>891</v>
      </c>
      <c r="C8" s="46">
        <v>480</v>
      </c>
      <c r="D8" s="46">
        <v>23</v>
      </c>
      <c r="E8" s="46">
        <v>39</v>
      </c>
      <c r="F8" s="46">
        <v>418</v>
      </c>
      <c r="G8" s="46">
        <v>254</v>
      </c>
      <c r="H8" s="46">
        <v>164</v>
      </c>
      <c r="I8" s="19">
        <f>IF(F8&lt;&gt;C8-D8-E8,"exp&lt;&gt;votants-nuls&amp;blancs","")</f>
      </c>
    </row>
    <row r="9" spans="1:9" s="1" customFormat="1" ht="20.25" customHeight="1">
      <c r="A9" s="36" t="s">
        <v>22</v>
      </c>
      <c r="B9" s="38"/>
      <c r="C9" s="35">
        <f>(1/B8)*C8</f>
        <v>0.5387205387205387</v>
      </c>
      <c r="D9" s="35">
        <f>(1/C8)*D8</f>
        <v>0.04791666666666666</v>
      </c>
      <c r="E9" s="35">
        <f>(1/C8)*E8</f>
        <v>0.08125</v>
      </c>
      <c r="F9" s="35">
        <f>(1/C8)*F8</f>
        <v>0.8708333333333333</v>
      </c>
      <c r="G9" s="35">
        <f>(1/F8)*G8</f>
        <v>0.6076555023923444</v>
      </c>
      <c r="H9" s="35">
        <f>(1/F8)*H8</f>
        <v>0.3923444976076555</v>
      </c>
      <c r="I9" s="19">
        <f>IF((G8+H8)&lt;&gt;F8,"total voix&lt;&gt;exprimés","")</f>
      </c>
    </row>
    <row r="10" spans="1:9" s="2" customFormat="1" ht="20.25" customHeight="1">
      <c r="A10" s="38">
        <v>4</v>
      </c>
      <c r="B10" s="45">
        <v>879</v>
      </c>
      <c r="C10" s="46">
        <v>453</v>
      </c>
      <c r="D10" s="46">
        <v>11</v>
      </c>
      <c r="E10" s="46">
        <v>33</v>
      </c>
      <c r="F10" s="46">
        <v>409</v>
      </c>
      <c r="G10" s="46">
        <v>196</v>
      </c>
      <c r="H10" s="46">
        <v>213</v>
      </c>
      <c r="I10" s="19">
        <f>IF(F10&lt;&gt;C10-D10-E10,"exp&lt;&gt;votants-nuls&amp;blancs","")</f>
      </c>
    </row>
    <row r="11" spans="1:9" s="1" customFormat="1" ht="20.25" customHeight="1">
      <c r="A11" s="36" t="s">
        <v>8</v>
      </c>
      <c r="B11" s="38"/>
      <c r="C11" s="35">
        <f>(1/B10)*C10</f>
        <v>0.515358361774744</v>
      </c>
      <c r="D11" s="35">
        <f>(1/C10)*D10</f>
        <v>0.024282560706401765</v>
      </c>
      <c r="E11" s="35">
        <f>(1/C10)*E10</f>
        <v>0.0728476821192053</v>
      </c>
      <c r="F11" s="35">
        <f>(1/C10)*F10</f>
        <v>0.9028697571743929</v>
      </c>
      <c r="G11" s="35">
        <f>(1/F10)*G10</f>
        <v>0.4792176039119804</v>
      </c>
      <c r="H11" s="35">
        <f>(1/F10)*H10</f>
        <v>0.5207823960880196</v>
      </c>
      <c r="I11" s="19">
        <f>IF((G10+H10)&lt;&gt;F10,"total voix&lt;&gt;exprimés","")</f>
      </c>
    </row>
    <row r="12" spans="1:9" s="2" customFormat="1" ht="20.25" customHeight="1">
      <c r="A12" s="38">
        <v>5</v>
      </c>
      <c r="B12" s="45">
        <v>1060</v>
      </c>
      <c r="C12" s="46">
        <v>445</v>
      </c>
      <c r="D12" s="46">
        <v>16</v>
      </c>
      <c r="E12" s="46">
        <v>29</v>
      </c>
      <c r="F12" s="46">
        <v>400</v>
      </c>
      <c r="G12" s="46">
        <v>225</v>
      </c>
      <c r="H12" s="46">
        <v>175</v>
      </c>
      <c r="I12" s="19">
        <f>IF(F12&lt;&gt;C12-D12-E12,"exp&lt;&gt;votants-nuls&amp;blancs","")</f>
      </c>
    </row>
    <row r="13" spans="1:9" s="1" customFormat="1" ht="20.25" customHeight="1">
      <c r="A13" s="36" t="s">
        <v>9</v>
      </c>
      <c r="B13" s="38"/>
      <c r="C13" s="35">
        <f>(1/B12)*C12</f>
        <v>0.419811320754717</v>
      </c>
      <c r="D13" s="35">
        <f>(1/C12)*D12</f>
        <v>0.035955056179775284</v>
      </c>
      <c r="E13" s="35">
        <f>(1/C12)*E12</f>
        <v>0.0651685393258427</v>
      </c>
      <c r="F13" s="35">
        <f>(1/C12)*F12</f>
        <v>0.8988764044943821</v>
      </c>
      <c r="G13" s="35">
        <f>(1/F12)*G12</f>
        <v>0.5625</v>
      </c>
      <c r="H13" s="35">
        <f>(1/F12)*H12</f>
        <v>0.4375</v>
      </c>
      <c r="I13" s="19">
        <f>IF((G12+H12)&lt;&gt;F12,"total voix&lt;&gt;exprimés","")</f>
      </c>
    </row>
    <row r="14" spans="1:9" s="1" customFormat="1" ht="20.25" customHeight="1">
      <c r="A14" s="38">
        <v>6</v>
      </c>
      <c r="B14" s="45">
        <v>827</v>
      </c>
      <c r="C14" s="46">
        <v>444</v>
      </c>
      <c r="D14" s="46">
        <v>18</v>
      </c>
      <c r="E14" s="46">
        <v>52</v>
      </c>
      <c r="F14" s="46">
        <v>374</v>
      </c>
      <c r="G14" s="46">
        <v>197</v>
      </c>
      <c r="H14" s="46">
        <v>177</v>
      </c>
      <c r="I14" s="19">
        <f>IF(F14&lt;&gt;C14-D14-E14,"exp&lt;&gt;votants-nuls&amp;blancs","")</f>
      </c>
    </row>
    <row r="15" spans="1:9" ht="20.25" customHeight="1">
      <c r="A15" s="36" t="s">
        <v>10</v>
      </c>
      <c r="B15" s="38"/>
      <c r="C15" s="35">
        <f>(1/B14)*C14</f>
        <v>0.5368802902055623</v>
      </c>
      <c r="D15" s="35">
        <f>(1/C14)*D14</f>
        <v>0.04054054054054054</v>
      </c>
      <c r="E15" s="35">
        <f>(1/C14)*E14</f>
        <v>0.11711711711711711</v>
      </c>
      <c r="F15" s="35">
        <f>(1/C14)*F14</f>
        <v>0.8423423423423423</v>
      </c>
      <c r="G15" s="35">
        <f>(1/F14)*G14</f>
        <v>0.5267379679144385</v>
      </c>
      <c r="H15" s="35">
        <f>(1/F14)*H14</f>
        <v>0.47326203208556145</v>
      </c>
      <c r="I15" s="19">
        <f>IF((G14+H14)&lt;&gt;F14,"total voix&lt;&gt;exprimés","")</f>
      </c>
    </row>
    <row r="16" spans="1:9" ht="20.25" customHeight="1">
      <c r="A16" s="38">
        <v>7</v>
      </c>
      <c r="B16" s="45">
        <v>995</v>
      </c>
      <c r="C16" s="46">
        <v>532</v>
      </c>
      <c r="D16" s="46">
        <v>29</v>
      </c>
      <c r="E16" s="46">
        <v>31</v>
      </c>
      <c r="F16" s="46">
        <v>472</v>
      </c>
      <c r="G16" s="46">
        <v>248</v>
      </c>
      <c r="H16" s="46">
        <v>224</v>
      </c>
      <c r="I16" s="19">
        <f>IF(F16&lt;&gt;C16-D16-E16,"exp&lt;&gt;votants-nuls&amp;blancs","")</f>
      </c>
    </row>
    <row r="17" spans="1:9" ht="20.25" customHeight="1">
      <c r="A17" s="36" t="s">
        <v>11</v>
      </c>
      <c r="B17" s="38"/>
      <c r="C17" s="35">
        <f>(1/B16)*C16</f>
        <v>0.5346733668341709</v>
      </c>
      <c r="D17" s="35">
        <f>(1/C16)*D16</f>
        <v>0.05451127819548872</v>
      </c>
      <c r="E17" s="35">
        <f>(1/C16)*E16</f>
        <v>0.05827067669172932</v>
      </c>
      <c r="F17" s="35">
        <f>(1/C16)*F16</f>
        <v>0.8872180451127819</v>
      </c>
      <c r="G17" s="35">
        <f>(1/F16)*G16</f>
        <v>0.5254237288135594</v>
      </c>
      <c r="H17" s="35">
        <f>(1/F16)*H16</f>
        <v>0.4745762711864407</v>
      </c>
      <c r="I17" s="19">
        <f>IF((G16+H16)&lt;&gt;F16,"total voix&lt;&gt;exprimés","")</f>
      </c>
    </row>
    <row r="18" spans="1:9" s="1" customFormat="1" ht="21" customHeight="1">
      <c r="A18" s="47" t="s">
        <v>18</v>
      </c>
      <c r="B18" s="48">
        <f aca="true" t="shared" si="1" ref="B18:H18">B4+B6+B8+B10+B12+B14+B16</f>
        <v>6354</v>
      </c>
      <c r="C18" s="48">
        <f t="shared" si="1"/>
        <v>3179</v>
      </c>
      <c r="D18" s="48">
        <f t="shared" si="1"/>
        <v>115</v>
      </c>
      <c r="E18" s="48">
        <f t="shared" si="1"/>
        <v>224</v>
      </c>
      <c r="F18" s="48">
        <f t="shared" si="1"/>
        <v>2840</v>
      </c>
      <c r="G18" s="48">
        <f t="shared" si="1"/>
        <v>1581</v>
      </c>
      <c r="H18" s="48">
        <f t="shared" si="1"/>
        <v>1259</v>
      </c>
      <c r="I18" s="19"/>
    </row>
    <row r="19" spans="1:9" s="2" customFormat="1" ht="21" customHeight="1">
      <c r="A19" s="36"/>
      <c r="B19" s="38"/>
      <c r="C19" s="35">
        <f>(1/B18)*C18</f>
        <v>0.5003147623544224</v>
      </c>
      <c r="D19" s="35">
        <f>(1/C18)*D18</f>
        <v>0.036174897766593266</v>
      </c>
      <c r="E19" s="35">
        <f>(1/C18)*E18</f>
        <v>0.07046240956275558</v>
      </c>
      <c r="F19" s="35">
        <f>(1/C18)*F18</f>
        <v>0.8933626926706512</v>
      </c>
      <c r="G19" s="35">
        <f>(1/F18)*G18</f>
        <v>0.5566901408450704</v>
      </c>
      <c r="H19" s="35">
        <f>(1/F18)*H18</f>
        <v>0.4433098591549296</v>
      </c>
      <c r="I19" s="19"/>
    </row>
    <row r="20" spans="1:9" s="2" customFormat="1" ht="20.25" customHeight="1">
      <c r="A20" s="38">
        <v>8</v>
      </c>
      <c r="B20" s="45">
        <v>950</v>
      </c>
      <c r="C20" s="46">
        <v>479</v>
      </c>
      <c r="D20" s="46">
        <v>12</v>
      </c>
      <c r="E20" s="46">
        <v>33</v>
      </c>
      <c r="F20" s="46">
        <v>434</v>
      </c>
      <c r="G20" s="46">
        <v>258</v>
      </c>
      <c r="H20" s="46">
        <v>176</v>
      </c>
      <c r="I20" s="19">
        <f>IF(F20&lt;&gt;C20-D20-E20,"exp&lt;&gt;votants-nuls&amp;blancs","")</f>
      </c>
    </row>
    <row r="21" spans="1:9" s="1" customFormat="1" ht="20.25" customHeight="1">
      <c r="A21" s="36" t="s">
        <v>23</v>
      </c>
      <c r="B21" s="38"/>
      <c r="C21" s="35">
        <f>(1/B20)*C20</f>
        <v>0.5042105263157894</v>
      </c>
      <c r="D21" s="35">
        <f>(1/C20)*D20</f>
        <v>0.025052192066805843</v>
      </c>
      <c r="E21" s="35">
        <f>(1/C20)*E20</f>
        <v>0.06889352818371607</v>
      </c>
      <c r="F21" s="35">
        <f>(1/C20)*F20</f>
        <v>0.9060542797494779</v>
      </c>
      <c r="G21" s="35">
        <f>(1/F20)*G20</f>
        <v>0.5944700460829493</v>
      </c>
      <c r="H21" s="35">
        <f>(1/F20)*H20</f>
        <v>0.4055299539170507</v>
      </c>
      <c r="I21" s="19">
        <f>IF((G20+H20)&lt;&gt;F20,"total voix&lt;&gt;exprimés","")</f>
      </c>
    </row>
    <row r="22" spans="1:9" s="2" customFormat="1" ht="20.25" customHeight="1">
      <c r="A22" s="38">
        <v>9</v>
      </c>
      <c r="B22" s="45">
        <v>1028</v>
      </c>
      <c r="C22" s="46">
        <v>566</v>
      </c>
      <c r="D22" s="46">
        <v>15</v>
      </c>
      <c r="E22" s="46">
        <v>49</v>
      </c>
      <c r="F22" s="46">
        <v>502</v>
      </c>
      <c r="G22" s="46">
        <v>257</v>
      </c>
      <c r="H22" s="46">
        <v>245</v>
      </c>
      <c r="I22" s="19">
        <f>IF(F22&lt;&gt;C22-D22-E22,"exp&lt;&gt;votants-nuls&amp;blancs","")</f>
      </c>
    </row>
    <row r="23" spans="1:9" s="1" customFormat="1" ht="20.25" customHeight="1">
      <c r="A23" s="36" t="s">
        <v>13</v>
      </c>
      <c r="B23" s="38"/>
      <c r="C23" s="35">
        <f>(1/B22)*C22</f>
        <v>0.5505836575875487</v>
      </c>
      <c r="D23" s="35">
        <f>(1/C22)*D22</f>
        <v>0.026501766784452298</v>
      </c>
      <c r="E23" s="35">
        <f>(1/C22)*E22</f>
        <v>0.08657243816254417</v>
      </c>
      <c r="F23" s="35">
        <f>(1/C22)*F22</f>
        <v>0.8869257950530035</v>
      </c>
      <c r="G23" s="35">
        <f>(1/F22)*G22</f>
        <v>0.5119521912350598</v>
      </c>
      <c r="H23" s="35">
        <f>(1/F22)*H22</f>
        <v>0.48804780876494025</v>
      </c>
      <c r="I23" s="19">
        <f>IF((G22+H22)&lt;&gt;F22,"total voix&lt;&gt;exprimés","")</f>
      </c>
    </row>
    <row r="24" spans="1:9" s="2" customFormat="1" ht="20.25" customHeight="1">
      <c r="A24" s="38">
        <v>10</v>
      </c>
      <c r="B24" s="45">
        <v>870</v>
      </c>
      <c r="C24" s="46">
        <v>456</v>
      </c>
      <c r="D24" s="46">
        <v>14</v>
      </c>
      <c r="E24" s="46">
        <v>34</v>
      </c>
      <c r="F24" s="46">
        <v>408</v>
      </c>
      <c r="G24" s="46">
        <v>216</v>
      </c>
      <c r="H24" s="46">
        <v>192</v>
      </c>
      <c r="I24" s="19">
        <f>IF(F24&lt;&gt;C24-D24-E24,"exp&lt;&gt;votants-nuls&amp;blancs","")</f>
      </c>
    </row>
    <row r="25" spans="1:9" s="1" customFormat="1" ht="20.25" customHeight="1">
      <c r="A25" s="36" t="s">
        <v>14</v>
      </c>
      <c r="B25" s="38"/>
      <c r="C25" s="35">
        <f>(1/B24)*C24</f>
        <v>0.5241379310344827</v>
      </c>
      <c r="D25" s="35">
        <f>(1/C24)*D24</f>
        <v>0.03070175438596491</v>
      </c>
      <c r="E25" s="35">
        <f>(1/C24)*E24</f>
        <v>0.07456140350877193</v>
      </c>
      <c r="F25" s="35">
        <f>(1/C24)*F24</f>
        <v>0.894736842105263</v>
      </c>
      <c r="G25" s="35">
        <f>(1/F24)*G24</f>
        <v>0.5294117647058824</v>
      </c>
      <c r="H25" s="35">
        <f>(1/F24)*H24</f>
        <v>0.47058823529411764</v>
      </c>
      <c r="I25" s="19">
        <f>IF((G24+H24)&lt;&gt;F24,"total voix&lt;&gt;exprimés","")</f>
      </c>
    </row>
    <row r="26" spans="1:9" s="2" customFormat="1" ht="20.25" customHeight="1">
      <c r="A26" s="38">
        <v>11</v>
      </c>
      <c r="B26" s="45">
        <v>1032</v>
      </c>
      <c r="C26" s="46">
        <v>498</v>
      </c>
      <c r="D26" s="46">
        <v>23</v>
      </c>
      <c r="E26" s="46">
        <v>35</v>
      </c>
      <c r="F26" s="46">
        <v>440</v>
      </c>
      <c r="G26" s="46">
        <v>218</v>
      </c>
      <c r="H26" s="46">
        <v>222</v>
      </c>
      <c r="I26" s="19">
        <f>IF(F26&lt;&gt;C26-D26-E26,"exp&lt;&gt;votants-nuls&amp;blancs","")</f>
      </c>
    </row>
    <row r="27" spans="1:9" s="1" customFormat="1" ht="20.25" customHeight="1">
      <c r="A27" s="36" t="s">
        <v>15</v>
      </c>
      <c r="B27" s="38"/>
      <c r="C27" s="35">
        <f>(1/B26)*C26</f>
        <v>0.4825581395348837</v>
      </c>
      <c r="D27" s="35">
        <f>(1/C26)*D26</f>
        <v>0.04618473895582329</v>
      </c>
      <c r="E27" s="35">
        <f>(1/C26)*E26</f>
        <v>0.07028112449799197</v>
      </c>
      <c r="F27" s="35">
        <f>(1/C26)*F26</f>
        <v>0.8835341365461846</v>
      </c>
      <c r="G27" s="35">
        <f>(1/F26)*G26</f>
        <v>0.4954545454545454</v>
      </c>
      <c r="H27" s="35">
        <f>(1/F26)*H26</f>
        <v>0.5045454545454545</v>
      </c>
      <c r="I27" s="19">
        <f>IF((G26+H26)&lt;&gt;F26,"total voix&lt;&gt;exprimés","")</f>
      </c>
    </row>
    <row r="28" spans="1:9" s="2" customFormat="1" ht="20.25" customHeight="1">
      <c r="A28" s="38">
        <v>12</v>
      </c>
      <c r="B28" s="45">
        <v>815</v>
      </c>
      <c r="C28" s="46">
        <v>383</v>
      </c>
      <c r="D28" s="46">
        <v>15</v>
      </c>
      <c r="E28" s="46">
        <v>34</v>
      </c>
      <c r="F28" s="46">
        <v>334</v>
      </c>
      <c r="G28" s="46">
        <v>179</v>
      </c>
      <c r="H28" s="46">
        <v>155</v>
      </c>
      <c r="I28" s="19">
        <f>IF(F28&lt;&gt;C28-D28-E28,"exp&lt;&gt;votants-nuls&amp;blancs","")</f>
      </c>
    </row>
    <row r="29" spans="1:9" s="1" customFormat="1" ht="20.25" customHeight="1">
      <c r="A29" s="36" t="s">
        <v>16</v>
      </c>
      <c r="B29" s="38"/>
      <c r="C29" s="35">
        <f>(1/B28)*C28</f>
        <v>0.4699386503067485</v>
      </c>
      <c r="D29" s="35">
        <f>(1/C28)*D28</f>
        <v>0.0391644908616188</v>
      </c>
      <c r="E29" s="35">
        <f>(1/C28)*E28</f>
        <v>0.08877284595300261</v>
      </c>
      <c r="F29" s="35">
        <f>(1/C28)*F28</f>
        <v>0.8720626631853786</v>
      </c>
      <c r="G29" s="35">
        <f>(1/F28)*G28</f>
        <v>0.5359281437125749</v>
      </c>
      <c r="H29" s="35">
        <f>(1/F28)*H28</f>
        <v>0.4640718562874252</v>
      </c>
      <c r="I29" s="19">
        <f>IF((G28+H28)&lt;&gt;F28,"total voix&lt;&gt;exprimés","")</f>
      </c>
    </row>
    <row r="30" spans="1:9" ht="20.25" customHeight="1">
      <c r="A30" s="38">
        <v>13</v>
      </c>
      <c r="B30" s="45">
        <v>3</v>
      </c>
      <c r="C30" s="46">
        <v>2</v>
      </c>
      <c r="D30" s="46">
        <v>0</v>
      </c>
      <c r="E30" s="46">
        <v>0</v>
      </c>
      <c r="F30" s="46">
        <v>2</v>
      </c>
      <c r="G30" s="46">
        <v>0</v>
      </c>
      <c r="H30" s="46">
        <v>2</v>
      </c>
      <c r="I30" s="19">
        <f>IF(F30&lt;&gt;C30-D30-E30,"exp&lt;&gt;votants-nuls&amp;blancs","")</f>
      </c>
    </row>
    <row r="31" spans="1:9" ht="20.25" customHeight="1">
      <c r="A31" s="36" t="s">
        <v>24</v>
      </c>
      <c r="B31" s="38"/>
      <c r="C31" s="35">
        <f>(1/B30)*C30</f>
        <v>0.6666666666666666</v>
      </c>
      <c r="D31" s="35">
        <f>(1/C30)*D30</f>
        <v>0</v>
      </c>
      <c r="E31" s="35">
        <f>(1/C30)*E30</f>
        <v>0</v>
      </c>
      <c r="F31" s="35">
        <f>(1/C30)*F30</f>
        <v>1</v>
      </c>
      <c r="G31" s="35">
        <f>(1/F30)*G30</f>
        <v>0</v>
      </c>
      <c r="H31" s="35">
        <f>(1/F30)*H30</f>
        <v>1</v>
      </c>
      <c r="I31" s="19">
        <f>IF((G30+H30)&lt;&gt;F30,"total voix&lt;&gt;exprimés","")</f>
      </c>
    </row>
    <row r="32" spans="1:9" ht="21" customHeight="1">
      <c r="A32" s="47" t="s">
        <v>19</v>
      </c>
      <c r="B32" s="48">
        <f>B20+B22+B24+B26+B28+B30</f>
        <v>4698</v>
      </c>
      <c r="C32" s="48">
        <f aca="true" t="shared" si="2" ref="C32:H32">C20+C22+C24+C26+C28+C30</f>
        <v>2384</v>
      </c>
      <c r="D32" s="48">
        <f t="shared" si="2"/>
        <v>79</v>
      </c>
      <c r="E32" s="48">
        <f t="shared" si="2"/>
        <v>185</v>
      </c>
      <c r="F32" s="48">
        <f t="shared" si="2"/>
        <v>2120</v>
      </c>
      <c r="G32" s="48">
        <f t="shared" si="2"/>
        <v>1128</v>
      </c>
      <c r="H32" s="48">
        <f t="shared" si="2"/>
        <v>992</v>
      </c>
      <c r="I32" s="19"/>
    </row>
    <row r="33" spans="1:9" ht="21" customHeight="1">
      <c r="A33" s="36"/>
      <c r="B33" s="38"/>
      <c r="C33" s="35">
        <f>(1/B32)*C32</f>
        <v>0.5074499787143465</v>
      </c>
      <c r="D33" s="35">
        <f>(1/C32)*D32</f>
        <v>0.03313758389261745</v>
      </c>
      <c r="E33" s="35">
        <f>(1/C32)*E32</f>
        <v>0.07760067114093959</v>
      </c>
      <c r="F33" s="37">
        <f>(1/C32)*F32</f>
        <v>0.889261744966443</v>
      </c>
      <c r="G33" s="35">
        <f>(1/F32)*G32</f>
        <v>0.5320754716981132</v>
      </c>
      <c r="H33" s="35">
        <f>(1/F32)*H32</f>
        <v>0.4679245283018868</v>
      </c>
      <c r="I33" s="19"/>
    </row>
    <row r="34" ht="18">
      <c r="B34" s="13"/>
    </row>
    <row r="35" spans="4:5" ht="18">
      <c r="D35" s="5"/>
      <c r="E35" s="5"/>
    </row>
  </sheetData>
  <sheetProtection/>
  <printOptions horizontalCentered="1" verticalCentered="1"/>
  <pageMargins left="0.3937007874015748" right="0.3937007874015748" top="0.5511811023622047" bottom="0.3937007874015748" header="0.2362204724409449" footer="0"/>
  <pageSetup fitToHeight="1" fitToWidth="1" horizontalDpi="600" verticalDpi="600" orientation="landscape" paperSize="9" scale="68" r:id="rId1"/>
  <headerFooter alignWithMargins="0">
    <oddHeader>&amp;L&amp;"Arial,Gras"&amp;20&amp;UVILLE DE DIGNE-LES-BAINS&amp;C&amp;24&amp;EÉLECTIONS  LÉGISLATIVES&amp;R&amp;20Scrutin du 19 juin 2022
(2ème Tour)</oddHeader>
    <oddFooter xml:space="preserve">&amp;R&amp;12  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DEVILLELE Cyrille</cp:lastModifiedBy>
  <cp:lastPrinted>2022-06-19T18:12:27Z</cp:lastPrinted>
  <dcterms:created xsi:type="dcterms:W3CDTF">1997-05-15T16:22:16Z</dcterms:created>
  <dcterms:modified xsi:type="dcterms:W3CDTF">2022-06-20T06:58:14Z</dcterms:modified>
  <cp:category/>
  <cp:version/>
  <cp:contentType/>
  <cp:contentStatus/>
</cp:coreProperties>
</file>