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4185" windowWidth="8880" windowHeight="3840" tabRatio="811" activeTab="0"/>
  </bookViews>
  <sheets>
    <sheet name="1er tour municipales 2020" sheetId="1" r:id="rId1"/>
    <sheet name="2e tour municipales 2020" sheetId="2" r:id="rId2"/>
  </sheets>
  <definedNames>
    <definedName name="_xlfn.F.TEST" hidden="1">#NAME?</definedName>
    <definedName name="_xlnm.Print_Area" localSheetId="0">'1er tour municipales 2020'!$A$1:$K$33</definedName>
    <definedName name="_xlnm.Print_Area" localSheetId="1">'2e tour municipales 2020'!$A$1:$K$33</definedName>
  </definedNames>
  <calcPr fullCalcOnLoad="1"/>
</workbook>
</file>

<file path=xl/sharedStrings.xml><?xml version="1.0" encoding="utf-8"?>
<sst xmlns="http://schemas.openxmlformats.org/spreadsheetml/2006/main" count="58" uniqueCount="30">
  <si>
    <t>Inscrits</t>
  </si>
  <si>
    <t>Votants</t>
  </si>
  <si>
    <t>Nuls</t>
  </si>
  <si>
    <t>Exprimés</t>
  </si>
  <si>
    <t>TOTAL GÉNÉRAL</t>
  </si>
  <si>
    <t>TOTAL DIGNE  1</t>
  </si>
  <si>
    <t>TOTAL DIGNE 2</t>
  </si>
  <si>
    <t>HOTEL VILLE</t>
  </si>
  <si>
    <t>MJE</t>
  </si>
  <si>
    <t>PETITE ENFANCE</t>
  </si>
  <si>
    <t>BORRELY</t>
  </si>
  <si>
    <t>Ec ARCHES</t>
  </si>
  <si>
    <t>ERMITAGE</t>
  </si>
  <si>
    <t>Ec BEAUSOLEIL</t>
  </si>
  <si>
    <t>Ec FERREOLS</t>
  </si>
  <si>
    <t>Ec GAUBERT</t>
  </si>
  <si>
    <t>Ec MOULIN</t>
  </si>
  <si>
    <t>Ec SIEYES</t>
  </si>
  <si>
    <t>Ec AUGIERS</t>
  </si>
  <si>
    <t>Blancs</t>
  </si>
  <si>
    <r>
      <rPr>
        <b/>
        <sz val="18"/>
        <rFont val="Arial"/>
        <family val="2"/>
      </rPr>
      <t>1</t>
    </r>
    <r>
      <rPr>
        <b/>
        <vertAlign val="superscript"/>
        <sz val="18"/>
        <rFont val="Arial"/>
        <family val="2"/>
      </rPr>
      <t>er</t>
    </r>
    <r>
      <rPr>
        <b/>
        <sz val="18"/>
        <rFont val="Arial"/>
        <family val="2"/>
      </rPr>
      <t xml:space="preserve"> TOUR</t>
    </r>
  </si>
  <si>
    <t>Sièges au conseil municipal (33)</t>
  </si>
  <si>
    <t>DIGNE D'AVENIR</t>
  </si>
  <si>
    <t>LES DIGNOIS D'ABORD</t>
  </si>
  <si>
    <t>ENSEMBLE POUR DIGNE-LES-BAINS</t>
  </si>
  <si>
    <t>AMBITIONS POUR DIGNE-LES-BAINS</t>
  </si>
  <si>
    <t>TERRE DIGNOISE - DEVOIR D'AGIR</t>
  </si>
  <si>
    <t>Sièges au conseil communautaire (21)</t>
  </si>
  <si>
    <t xml:space="preserve">5% exprimés =   </t>
  </si>
  <si>
    <r>
      <t>2</t>
    </r>
    <r>
      <rPr>
        <b/>
        <vertAlign val="superscript"/>
        <sz val="18"/>
        <rFont val="Arial"/>
        <family val="2"/>
      </rPr>
      <t>ème</t>
    </r>
    <r>
      <rPr>
        <b/>
        <sz val="18"/>
        <rFont val="Arial"/>
        <family val="2"/>
      </rPr>
      <t xml:space="preserve"> TOUR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</si>
</sst>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3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/>
    </xf>
    <xf numFmtId="3" fontId="13" fillId="35" borderId="10" xfId="0" applyNumberFormat="1" applyFont="1" applyFill="1" applyBorder="1" applyAlignment="1" applyProtection="1">
      <alignment horizontal="center" vertical="center"/>
      <protection/>
    </xf>
    <xf numFmtId="10" fontId="17" fillId="35" borderId="13" xfId="0" applyNumberFormat="1" applyFont="1" applyFill="1" applyBorder="1" applyAlignment="1" applyProtection="1">
      <alignment horizontal="center" vertical="center"/>
      <protection/>
    </xf>
    <xf numFmtId="10" fontId="17" fillId="35" borderId="14" xfId="0" applyNumberFormat="1" applyFont="1" applyFill="1" applyBorder="1" applyAlignment="1" applyProtection="1">
      <alignment horizontal="center" vertical="center"/>
      <protection/>
    </xf>
    <xf numFmtId="10" fontId="5" fillId="0" borderId="13" xfId="0" applyNumberFormat="1" applyFont="1" applyFill="1" applyBorder="1" applyAlignment="1" applyProtection="1">
      <alignment horizontal="center" vertical="center"/>
      <protection/>
    </xf>
    <xf numFmtId="10" fontId="5" fillId="0" borderId="14" xfId="0" applyNumberFormat="1" applyFont="1" applyFill="1" applyBorder="1" applyAlignment="1" applyProtection="1">
      <alignment horizontal="center" vertical="center"/>
      <protection/>
    </xf>
    <xf numFmtId="3" fontId="4" fillId="34" borderId="11" xfId="0" applyNumberFormat="1" applyFont="1" applyFill="1" applyBorder="1" applyAlignment="1" applyProtection="1">
      <alignment horizontal="center" vertical="center"/>
      <protection locked="0"/>
    </xf>
    <xf numFmtId="10" fontId="5" fillId="33" borderId="13" xfId="0" applyNumberFormat="1" applyFont="1" applyFill="1" applyBorder="1" applyAlignment="1" applyProtection="1">
      <alignment horizontal="center" vertical="center"/>
      <protection/>
    </xf>
    <xf numFmtId="10" fontId="5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left"/>
    </xf>
    <xf numFmtId="0" fontId="15" fillId="0" borderId="0" xfId="0" applyFont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35" borderId="15" xfId="0" applyFont="1" applyFill="1" applyBorder="1" applyAlignment="1" applyProtection="1">
      <alignment horizontal="center" vertical="center"/>
      <protection/>
    </xf>
    <xf numFmtId="3" fontId="13" fillId="35" borderId="11" xfId="0" applyNumberFormat="1" applyFont="1" applyFill="1" applyBorder="1" applyAlignment="1" applyProtection="1">
      <alignment horizontal="center" vertical="center"/>
      <protection/>
    </xf>
    <xf numFmtId="0" fontId="12" fillId="35" borderId="16" xfId="0" applyFont="1" applyFill="1" applyBorder="1" applyAlignment="1" applyProtection="1">
      <alignment horizontal="right" vertical="center"/>
      <protection/>
    </xf>
    <xf numFmtId="0" fontId="14" fillId="35" borderId="13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10" fontId="5" fillId="0" borderId="13" xfId="0" applyNumberFormat="1" applyFont="1" applyBorder="1" applyAlignment="1" applyProtection="1">
      <alignment horizontal="center" vertical="center"/>
      <protection/>
    </xf>
    <xf numFmtId="10" fontId="5" fillId="0" borderId="14" xfId="0" applyNumberFormat="1" applyFont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right" vertical="center"/>
      <protection/>
    </xf>
    <xf numFmtId="3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center" vertical="center" textRotation="90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RowColHeaders="0" tabSelected="1" zoomScaleSheetLayoutView="75" zoomScalePageLayoutView="75" workbookViewId="0" topLeftCell="A7">
      <selection activeCell="J31" sqref="J31"/>
    </sheetView>
  </sheetViews>
  <sheetFormatPr defaultColWidth="11.421875" defaultRowHeight="12.75"/>
  <cols>
    <col min="1" max="1" width="21.57421875" style="5" customWidth="1"/>
    <col min="2" max="2" width="10.7109375" style="5" customWidth="1"/>
    <col min="3" max="3" width="12.28125" style="5" customWidth="1"/>
    <col min="4" max="4" width="10.8515625" style="5" customWidth="1"/>
    <col min="5" max="5" width="11.28125" style="5" customWidth="1"/>
    <col min="6" max="6" width="12.140625" style="5" customWidth="1"/>
    <col min="7" max="11" width="14.8515625" style="5" customWidth="1"/>
    <col min="12" max="12" width="11.421875" style="21" customWidth="1"/>
  </cols>
  <sheetData>
    <row r="1" spans="1:21" s="4" customFormat="1" ht="116.25" customHeight="1" thickBot="1">
      <c r="A1" s="44" t="s">
        <v>20</v>
      </c>
      <c r="B1" s="41" t="s">
        <v>0</v>
      </c>
      <c r="C1" s="41" t="s">
        <v>1</v>
      </c>
      <c r="D1" s="41" t="s">
        <v>2</v>
      </c>
      <c r="E1" s="41" t="s">
        <v>19</v>
      </c>
      <c r="F1" s="42" t="s">
        <v>3</v>
      </c>
      <c r="G1" s="43" t="s">
        <v>22</v>
      </c>
      <c r="H1" s="43" t="s">
        <v>23</v>
      </c>
      <c r="I1" s="43" t="s">
        <v>24</v>
      </c>
      <c r="J1" s="43" t="s">
        <v>25</v>
      </c>
      <c r="K1" s="43" t="s">
        <v>26</v>
      </c>
      <c r="L1" s="25"/>
      <c r="M1" s="26"/>
      <c r="N1" s="26"/>
      <c r="O1" s="26"/>
      <c r="P1" s="26"/>
      <c r="Q1" s="26"/>
      <c r="R1" s="26"/>
      <c r="S1" s="26"/>
      <c r="T1" s="26"/>
      <c r="U1" s="27"/>
    </row>
    <row r="2" spans="1:11" ht="39.75" customHeight="1">
      <c r="A2" s="28" t="s">
        <v>4</v>
      </c>
      <c r="B2" s="12">
        <f aca="true" t="shared" si="0" ref="B2:G2">B18+B30</f>
        <v>10801</v>
      </c>
      <c r="C2" s="12">
        <f t="shared" si="0"/>
        <v>5460</v>
      </c>
      <c r="D2" s="12">
        <f t="shared" si="0"/>
        <v>169</v>
      </c>
      <c r="E2" s="12">
        <f t="shared" si="0"/>
        <v>44</v>
      </c>
      <c r="F2" s="12">
        <f t="shared" si="0"/>
        <v>5247</v>
      </c>
      <c r="G2" s="12">
        <f t="shared" si="0"/>
        <v>836</v>
      </c>
      <c r="H2" s="12">
        <f>H18+H30</f>
        <v>726</v>
      </c>
      <c r="I2" s="12">
        <f>I18+I30</f>
        <v>1105</v>
      </c>
      <c r="J2" s="12">
        <f>J18+J30</f>
        <v>1431</v>
      </c>
      <c r="K2" s="29">
        <f>K18+K30</f>
        <v>1149</v>
      </c>
    </row>
    <row r="3" spans="1:11" ht="39.75" customHeight="1" thickBot="1">
      <c r="A3" s="30"/>
      <c r="B3" s="31"/>
      <c r="C3" s="13">
        <f>(1/B2)*C2</f>
        <v>0.5055087491898899</v>
      </c>
      <c r="D3" s="13">
        <f>(1/C2)*D2</f>
        <v>0.030952380952380953</v>
      </c>
      <c r="E3" s="13">
        <f>(1/C2)*E2</f>
        <v>0.008058608058608058</v>
      </c>
      <c r="F3" s="13">
        <f>(1/C2)*F2</f>
        <v>0.960989010989011</v>
      </c>
      <c r="G3" s="13">
        <f>(1/$F$2)*G2</f>
        <v>0.15932914046121593</v>
      </c>
      <c r="H3" s="13">
        <f>(1/$F$2)*H2</f>
        <v>0.13836477987421383</v>
      </c>
      <c r="I3" s="13">
        <f>(1/$F$2)*I2</f>
        <v>0.2105965313512483</v>
      </c>
      <c r="J3" s="13">
        <f>(1/$F$2)*J2</f>
        <v>0.2727272727272727</v>
      </c>
      <c r="K3" s="14">
        <f>(1/$F$2)*K2</f>
        <v>0.21898227558604916</v>
      </c>
    </row>
    <row r="4" spans="1:12" s="2" customFormat="1" ht="19.5" customHeight="1">
      <c r="A4" s="32">
        <v>1</v>
      </c>
      <c r="B4" s="10">
        <v>808</v>
      </c>
      <c r="C4" s="10">
        <v>422</v>
      </c>
      <c r="D4" s="10">
        <v>9</v>
      </c>
      <c r="E4" s="10">
        <v>2</v>
      </c>
      <c r="F4" s="10">
        <v>411</v>
      </c>
      <c r="G4" s="10">
        <v>72</v>
      </c>
      <c r="H4" s="10">
        <v>63</v>
      </c>
      <c r="I4" s="10">
        <v>83</v>
      </c>
      <c r="J4" s="10">
        <v>137</v>
      </c>
      <c r="K4" s="17">
        <v>56</v>
      </c>
      <c r="L4" s="22">
        <f>IF(C4-D4-E4&lt;&gt;F4,"exp&lt;&gt;votants-nuls&amp;blancs","")</f>
      </c>
    </row>
    <row r="5" spans="1:12" s="1" customFormat="1" ht="19.5" customHeight="1" thickBot="1">
      <c r="A5" s="33" t="s">
        <v>7</v>
      </c>
      <c r="B5" s="34"/>
      <c r="C5" s="15">
        <f>(1/B4)*C4</f>
        <v>0.5222772277227723</v>
      </c>
      <c r="D5" s="15">
        <f>(1/C4)*D4</f>
        <v>0.02132701421800948</v>
      </c>
      <c r="E5" s="15">
        <f>(1/C4)*E4</f>
        <v>0.004739336492890996</v>
      </c>
      <c r="F5" s="15">
        <f>(1/C4)*F4</f>
        <v>0.9739336492890996</v>
      </c>
      <c r="G5" s="15">
        <f>(1/$F$4)*G4</f>
        <v>0.17518248175182483</v>
      </c>
      <c r="H5" s="15">
        <f>(1/$F$4)*H4</f>
        <v>0.15328467153284672</v>
      </c>
      <c r="I5" s="15">
        <f>(1/$F$4)*I4</f>
        <v>0.20194647201946472</v>
      </c>
      <c r="J5" s="15">
        <f>(1/$F$4)*J4</f>
        <v>0.3333333333333333</v>
      </c>
      <c r="K5" s="16">
        <f>(1/$F$4)*K4</f>
        <v>0.1362530413625304</v>
      </c>
      <c r="L5" s="7">
        <f>IF(SUM(G4:K4)&lt;&gt;F4,"total voix&lt;&gt;exp","")</f>
      </c>
    </row>
    <row r="6" spans="1:12" s="2" customFormat="1" ht="19.5" customHeight="1">
      <c r="A6" s="32">
        <v>2</v>
      </c>
      <c r="B6" s="10">
        <v>850</v>
      </c>
      <c r="C6" s="10">
        <v>373</v>
      </c>
      <c r="D6" s="10">
        <v>12</v>
      </c>
      <c r="E6" s="10">
        <v>3</v>
      </c>
      <c r="F6" s="10">
        <v>358</v>
      </c>
      <c r="G6" s="10">
        <v>81</v>
      </c>
      <c r="H6" s="10">
        <v>57</v>
      </c>
      <c r="I6" s="10">
        <v>92</v>
      </c>
      <c r="J6" s="10">
        <v>66</v>
      </c>
      <c r="K6" s="17">
        <v>62</v>
      </c>
      <c r="L6" s="22">
        <f>IF(C6-D6-E6&lt;&gt;F6,"exp&lt;&gt;votants-nuls&amp;blancs","")</f>
      </c>
    </row>
    <row r="7" spans="1:12" s="1" customFormat="1" ht="19.5" customHeight="1" thickBot="1">
      <c r="A7" s="33" t="s">
        <v>8</v>
      </c>
      <c r="B7" s="34"/>
      <c r="C7" s="15">
        <f>(1/B6)*C6</f>
        <v>0.43882352941176467</v>
      </c>
      <c r="D7" s="15">
        <f>(1/C6)*D6</f>
        <v>0.032171581769437</v>
      </c>
      <c r="E7" s="15">
        <f>(1/C6)*E6</f>
        <v>0.00804289544235925</v>
      </c>
      <c r="F7" s="15">
        <f>(1/C6)*F6</f>
        <v>0.9597855227882037</v>
      </c>
      <c r="G7" s="15">
        <f>(1/$F$6)*G6</f>
        <v>0.22625698324022347</v>
      </c>
      <c r="H7" s="15">
        <f>(1/$F$6)*H6</f>
        <v>0.15921787709497207</v>
      </c>
      <c r="I7" s="15">
        <f>(1/$F$6)*I6</f>
        <v>0.2569832402234637</v>
      </c>
      <c r="J7" s="15">
        <f>(1/$F$6)*J6</f>
        <v>0.18435754189944134</v>
      </c>
      <c r="K7" s="16">
        <f>(1/$F$6)*K6</f>
        <v>0.17318435754189945</v>
      </c>
      <c r="L7" s="7">
        <f>IF(SUM(G6:K6)&lt;&gt;F6,"total voix&lt;&gt;exp","")</f>
      </c>
    </row>
    <row r="8" spans="1:12" s="2" customFormat="1" ht="19.5" customHeight="1">
      <c r="A8" s="32">
        <v>3</v>
      </c>
      <c r="B8" s="10">
        <v>852</v>
      </c>
      <c r="C8" s="10">
        <v>440</v>
      </c>
      <c r="D8" s="10">
        <v>15</v>
      </c>
      <c r="E8" s="10">
        <v>8</v>
      </c>
      <c r="F8" s="10">
        <v>417</v>
      </c>
      <c r="G8" s="10">
        <v>62</v>
      </c>
      <c r="H8" s="10">
        <v>51</v>
      </c>
      <c r="I8" s="10">
        <v>92</v>
      </c>
      <c r="J8" s="10">
        <v>146</v>
      </c>
      <c r="K8" s="17">
        <v>66</v>
      </c>
      <c r="L8" s="22">
        <f>IF(C8-D8-E8&lt;&gt;F8,"exp&lt;&gt;votants-nuls&amp;blancs","")</f>
      </c>
    </row>
    <row r="9" spans="1:12" s="1" customFormat="1" ht="19.5" customHeight="1" thickBot="1">
      <c r="A9" s="33" t="s">
        <v>9</v>
      </c>
      <c r="B9" s="34"/>
      <c r="C9" s="15">
        <f>(1/B8)*C8</f>
        <v>0.5164319248826291</v>
      </c>
      <c r="D9" s="15">
        <f>(1/C8)*D8</f>
        <v>0.03409090909090909</v>
      </c>
      <c r="E9" s="15">
        <f>(1/C8)*E8</f>
        <v>0.01818181818181818</v>
      </c>
      <c r="F9" s="15">
        <f>(1/C8)*F8</f>
        <v>0.9477272727272726</v>
      </c>
      <c r="G9" s="15">
        <f>(1/$F$8)*G8</f>
        <v>0.1486810551558753</v>
      </c>
      <c r="H9" s="15">
        <f>(1/$F$8)*H8</f>
        <v>0.12230215827338128</v>
      </c>
      <c r="I9" s="15">
        <f>(1/$F$8)*I8</f>
        <v>0.22062350119904076</v>
      </c>
      <c r="J9" s="15">
        <f>(1/$F$8)*J8</f>
        <v>0.3501199040767386</v>
      </c>
      <c r="K9" s="16">
        <f>(1/$F$8)*K8</f>
        <v>0.15827338129496402</v>
      </c>
      <c r="L9" s="7">
        <f>IF(SUM(G8:K8)&lt;&gt;F8,"total voix&lt;&gt;exp","")</f>
      </c>
    </row>
    <row r="10" spans="1:12" s="2" customFormat="1" ht="19.5" customHeight="1">
      <c r="A10" s="32">
        <v>4</v>
      </c>
      <c r="B10" s="10">
        <v>851</v>
      </c>
      <c r="C10" s="10">
        <v>406</v>
      </c>
      <c r="D10" s="10">
        <v>12</v>
      </c>
      <c r="E10" s="10">
        <v>3</v>
      </c>
      <c r="F10" s="10">
        <v>391</v>
      </c>
      <c r="G10" s="10">
        <v>71</v>
      </c>
      <c r="H10" s="10">
        <v>61</v>
      </c>
      <c r="I10" s="10">
        <v>68</v>
      </c>
      <c r="J10" s="10">
        <v>104</v>
      </c>
      <c r="K10" s="17">
        <v>87</v>
      </c>
      <c r="L10" s="22">
        <f>IF(C10-D10-E10&lt;&gt;F10,"exp&lt;&gt;votants-nuls&amp;blancs","")</f>
      </c>
    </row>
    <row r="11" spans="1:12" s="1" customFormat="1" ht="19.5" customHeight="1" thickBot="1">
      <c r="A11" s="33" t="s">
        <v>10</v>
      </c>
      <c r="B11" s="34"/>
      <c r="C11" s="15">
        <f>(1/B10)*C10</f>
        <v>0.4770857814336075</v>
      </c>
      <c r="D11" s="15">
        <f>(1/C10)*D10</f>
        <v>0.029556650246305417</v>
      </c>
      <c r="E11" s="15">
        <f>(1/C10)*E10</f>
        <v>0.007389162561576354</v>
      </c>
      <c r="F11" s="15">
        <f>(1/C10)*F10</f>
        <v>0.9630541871921182</v>
      </c>
      <c r="G11" s="15">
        <f>(1/$F$10)*G10</f>
        <v>0.18158567774936063</v>
      </c>
      <c r="H11" s="15">
        <f>(1/$F$10)*H10</f>
        <v>0.15601023017902815</v>
      </c>
      <c r="I11" s="15">
        <f>(1/$F$10)*I10</f>
        <v>0.1739130434782609</v>
      </c>
      <c r="J11" s="15">
        <f>(1/$F$10)*J10</f>
        <v>0.2659846547314578</v>
      </c>
      <c r="K11" s="16">
        <f>(1/$F$10)*K10</f>
        <v>0.2225063938618926</v>
      </c>
      <c r="L11" s="7">
        <f>IF(SUM(G10:K10)&lt;&gt;F10,"total voix&lt;&gt;exp","")</f>
      </c>
    </row>
    <row r="12" spans="1:14" s="2" customFormat="1" ht="19.5" customHeight="1">
      <c r="A12" s="32">
        <v>5</v>
      </c>
      <c r="B12" s="10">
        <v>1013</v>
      </c>
      <c r="C12" s="10">
        <v>461</v>
      </c>
      <c r="D12" s="10">
        <v>16</v>
      </c>
      <c r="E12" s="10">
        <v>4</v>
      </c>
      <c r="F12" s="10">
        <v>441</v>
      </c>
      <c r="G12" s="10">
        <v>65</v>
      </c>
      <c r="H12" s="10">
        <v>59</v>
      </c>
      <c r="I12" s="10">
        <v>97</v>
      </c>
      <c r="J12" s="10">
        <v>125</v>
      </c>
      <c r="K12" s="17">
        <v>95</v>
      </c>
      <c r="L12" s="22">
        <f>IF(C12-D12-E12&lt;&gt;F12,"exp&lt;&gt;votants-nuls&amp;blancs","")</f>
      </c>
      <c r="N12" s="20"/>
    </row>
    <row r="13" spans="1:12" s="1" customFormat="1" ht="19.5" customHeight="1" thickBot="1">
      <c r="A13" s="33" t="s">
        <v>11</v>
      </c>
      <c r="B13" s="34"/>
      <c r="C13" s="15">
        <f>(1/B12)*C12</f>
        <v>0.4550839091806515</v>
      </c>
      <c r="D13" s="15">
        <f>(1/C12)*D12</f>
        <v>0.03470715835140998</v>
      </c>
      <c r="E13" s="15">
        <f>(1/C12)*E12</f>
        <v>0.008676789587852495</v>
      </c>
      <c r="F13" s="15">
        <f>(1/C12)*F12</f>
        <v>0.9566160520607375</v>
      </c>
      <c r="G13" s="15">
        <f>(1/$F$12)*G12</f>
        <v>0.14739229024943312</v>
      </c>
      <c r="H13" s="15">
        <f>(1/$F$12)*H12</f>
        <v>0.13378684807256236</v>
      </c>
      <c r="I13" s="15">
        <f>(1/$F$12)*I12</f>
        <v>0.2199546485260771</v>
      </c>
      <c r="J13" s="15">
        <f>(1/$F$12)*J12</f>
        <v>0.2834467120181406</v>
      </c>
      <c r="K13" s="16">
        <f>(1/$F$12)*K12</f>
        <v>0.21541950113378686</v>
      </c>
      <c r="L13" s="7">
        <f>IF(SUM(G12:K12)&lt;&gt;F12,"total voix&lt;&gt;exp","")</f>
      </c>
    </row>
    <row r="14" spans="1:12" s="1" customFormat="1" ht="19.5" customHeight="1">
      <c r="A14" s="32">
        <v>6</v>
      </c>
      <c r="B14" s="10">
        <v>793</v>
      </c>
      <c r="C14" s="10">
        <v>409</v>
      </c>
      <c r="D14" s="10">
        <v>11</v>
      </c>
      <c r="E14" s="10">
        <v>3</v>
      </c>
      <c r="F14" s="10">
        <v>395</v>
      </c>
      <c r="G14" s="10">
        <v>73</v>
      </c>
      <c r="H14" s="10">
        <v>59</v>
      </c>
      <c r="I14" s="10">
        <v>87</v>
      </c>
      <c r="J14" s="10">
        <v>107</v>
      </c>
      <c r="K14" s="17">
        <v>69</v>
      </c>
      <c r="L14" s="22">
        <f>IF(C14-D14-E14&lt;&gt;F14,"exp&lt;&gt;votants-nuls&amp;blancs","")</f>
      </c>
    </row>
    <row r="15" spans="1:12" ht="18" customHeight="1" thickBot="1">
      <c r="A15" s="33" t="s">
        <v>12</v>
      </c>
      <c r="B15" s="34"/>
      <c r="C15" s="15">
        <f>(1/B14)*C14</f>
        <v>0.5157629255989912</v>
      </c>
      <c r="D15" s="15">
        <f>(1/C14)*D14</f>
        <v>0.02689486552567237</v>
      </c>
      <c r="E15" s="15">
        <f>(1/C14)*E14</f>
        <v>0.007334963325183374</v>
      </c>
      <c r="F15" s="15">
        <f>(1/C14)*F14</f>
        <v>0.9657701711491442</v>
      </c>
      <c r="G15" s="15">
        <f>(1/$F$14)*G14</f>
        <v>0.1848101265822785</v>
      </c>
      <c r="H15" s="15">
        <f>(1/$F$14)*H14</f>
        <v>0.14936708860759493</v>
      </c>
      <c r="I15" s="15">
        <f>(1/$F$14)*I14</f>
        <v>0.22025316455696203</v>
      </c>
      <c r="J15" s="15">
        <f>(1/$F$14)*J14</f>
        <v>0.2708860759493671</v>
      </c>
      <c r="K15" s="16">
        <f>(1/$F$14)*K14</f>
        <v>0.17468354430379748</v>
      </c>
      <c r="L15" s="7">
        <f>IF(SUM(G14:K14)&lt;&gt;F14,"total voix&lt;&gt;exp","")</f>
      </c>
    </row>
    <row r="16" spans="1:12" ht="19.5" customHeight="1">
      <c r="A16" s="32">
        <v>7</v>
      </c>
      <c r="B16" s="10">
        <v>995</v>
      </c>
      <c r="C16" s="10">
        <v>544</v>
      </c>
      <c r="D16" s="10">
        <v>21</v>
      </c>
      <c r="E16" s="10">
        <v>3</v>
      </c>
      <c r="F16" s="10">
        <v>520</v>
      </c>
      <c r="G16" s="10">
        <v>81</v>
      </c>
      <c r="H16" s="10">
        <v>49</v>
      </c>
      <c r="I16" s="10">
        <v>106</v>
      </c>
      <c r="J16" s="10">
        <v>166</v>
      </c>
      <c r="K16" s="17">
        <v>118</v>
      </c>
      <c r="L16" s="22">
        <f>IF(C16-D16-E16&lt;&gt;F16,"exp&lt;&gt;votants-nuls&amp;blancs","")</f>
      </c>
    </row>
    <row r="17" spans="1:12" ht="19.5" customHeight="1" thickBot="1">
      <c r="A17" s="33" t="s">
        <v>13</v>
      </c>
      <c r="B17" s="34"/>
      <c r="C17" s="35">
        <f>(1/B16)*C16</f>
        <v>0.5467336683417086</v>
      </c>
      <c r="D17" s="35">
        <f>(1/C16)*D16</f>
        <v>0.03860294117647059</v>
      </c>
      <c r="E17" s="35">
        <f>(1/C16)*E16</f>
        <v>0.005514705882352941</v>
      </c>
      <c r="F17" s="35">
        <f>(1/C16)*F16</f>
        <v>0.9558823529411764</v>
      </c>
      <c r="G17" s="35">
        <f>(1/$F$16)*G16</f>
        <v>0.15576923076923077</v>
      </c>
      <c r="H17" s="35">
        <f>(1/$F$16)*H16</f>
        <v>0.09423076923076923</v>
      </c>
      <c r="I17" s="35">
        <f>(1/$F$16)*I16</f>
        <v>0.20384615384615384</v>
      </c>
      <c r="J17" s="35">
        <f>(1/$F$16)*J16</f>
        <v>0.31923076923076926</v>
      </c>
      <c r="K17" s="36">
        <f>(1/$F$16)*K16</f>
        <v>0.22692307692307695</v>
      </c>
      <c r="L17" s="7">
        <f>IF(SUM(G16:K16)&lt;&gt;F16,"total voix&lt;&gt;exp","")</f>
      </c>
    </row>
    <row r="18" spans="1:18" s="1" customFormat="1" ht="25.5" customHeight="1">
      <c r="A18" s="37" t="s">
        <v>5</v>
      </c>
      <c r="B18" s="8">
        <f aca="true" t="shared" si="1" ref="B18:J18">B4+B6+B8+B10+B12+B14+B16</f>
        <v>6162</v>
      </c>
      <c r="C18" s="8">
        <f t="shared" si="1"/>
        <v>3055</v>
      </c>
      <c r="D18" s="8">
        <f t="shared" si="1"/>
        <v>96</v>
      </c>
      <c r="E18" s="8">
        <f t="shared" si="1"/>
        <v>26</v>
      </c>
      <c r="F18" s="8">
        <f t="shared" si="1"/>
        <v>2933</v>
      </c>
      <c r="G18" s="8">
        <f t="shared" si="1"/>
        <v>505</v>
      </c>
      <c r="H18" s="8">
        <f t="shared" si="1"/>
        <v>399</v>
      </c>
      <c r="I18" s="8">
        <f t="shared" si="1"/>
        <v>625</v>
      </c>
      <c r="J18" s="8">
        <f t="shared" si="1"/>
        <v>851</v>
      </c>
      <c r="K18" s="9">
        <f>K4+K6+K8+K10+K12+K14+K16</f>
        <v>553</v>
      </c>
      <c r="L18" s="23"/>
      <c r="M18" s="3"/>
      <c r="N18" s="3"/>
      <c r="O18" s="3"/>
      <c r="P18" s="3"/>
      <c r="Q18" s="3"/>
      <c r="R18" s="3"/>
    </row>
    <row r="19" spans="1:12" s="2" customFormat="1" ht="22.5" customHeight="1" thickBot="1">
      <c r="A19" s="38"/>
      <c r="B19" s="39"/>
      <c r="C19" s="18">
        <f>(1/B18)*C18</f>
        <v>0.4957805907172996</v>
      </c>
      <c r="D19" s="18">
        <f>(1/C18)*D18</f>
        <v>0.03142389525368249</v>
      </c>
      <c r="E19" s="18">
        <f>(1/C18)*E18</f>
        <v>0.00851063829787234</v>
      </c>
      <c r="F19" s="18">
        <f>(1/C18)*F18</f>
        <v>0.9600654664484453</v>
      </c>
      <c r="G19" s="18">
        <f>(1/F18)*G18</f>
        <v>0.17217865666553017</v>
      </c>
      <c r="H19" s="18">
        <f>(1/$F$18)*H18</f>
        <v>0.1360381861575179</v>
      </c>
      <c r="I19" s="18">
        <f>(1/$F$18)*I18</f>
        <v>0.2130923968632799</v>
      </c>
      <c r="J19" s="18">
        <f>(1/$F$18)*J18</f>
        <v>0.2901466075690419</v>
      </c>
      <c r="K19" s="19">
        <f>(1/$F$18)*K18</f>
        <v>0.18854415274463007</v>
      </c>
      <c r="L19" s="24"/>
    </row>
    <row r="20" spans="1:12" s="2" customFormat="1" ht="19.5" customHeight="1">
      <c r="A20" s="32">
        <v>8</v>
      </c>
      <c r="B20" s="10">
        <v>934</v>
      </c>
      <c r="C20" s="10">
        <v>501</v>
      </c>
      <c r="D20" s="10">
        <v>14</v>
      </c>
      <c r="E20" s="10">
        <v>4</v>
      </c>
      <c r="F20" s="10">
        <v>483</v>
      </c>
      <c r="G20" s="10">
        <v>79</v>
      </c>
      <c r="H20" s="10">
        <v>79</v>
      </c>
      <c r="I20" s="10">
        <v>78</v>
      </c>
      <c r="J20" s="10">
        <v>132</v>
      </c>
      <c r="K20" s="17">
        <v>115</v>
      </c>
      <c r="L20" s="22">
        <f>IF(C20-D20-E20&lt;&gt;F20,"exp&lt;&gt;votants-nuls&amp;blancs","")</f>
      </c>
    </row>
    <row r="21" spans="1:12" s="1" customFormat="1" ht="19.5" customHeight="1" thickBot="1">
      <c r="A21" s="33" t="s">
        <v>14</v>
      </c>
      <c r="B21" s="34"/>
      <c r="C21" s="35">
        <f>(1/B20)*C20</f>
        <v>0.5364025695931478</v>
      </c>
      <c r="D21" s="35">
        <f>(1/C20)*D20</f>
        <v>0.0279441117764471</v>
      </c>
      <c r="E21" s="35">
        <f>(1/C20)*E20</f>
        <v>0.007984031936127744</v>
      </c>
      <c r="F21" s="35">
        <f>(1/C20)*F20</f>
        <v>0.9640718562874251</v>
      </c>
      <c r="G21" s="35">
        <f>(1/$F$20)*G20</f>
        <v>0.16356107660455488</v>
      </c>
      <c r="H21" s="35">
        <f>(1/$F$20)*H20</f>
        <v>0.16356107660455488</v>
      </c>
      <c r="I21" s="35">
        <f>(1/$F$20)*I20</f>
        <v>0.16149068322981366</v>
      </c>
      <c r="J21" s="35">
        <f>(1/$F$20)*J20</f>
        <v>0.2732919254658385</v>
      </c>
      <c r="K21" s="36">
        <f>(1/$F$20)*K20</f>
        <v>0.2380952380952381</v>
      </c>
      <c r="L21" s="7">
        <f>IF(SUM(G20:K20)&lt;&gt;F20,"total voix&lt;&gt;exp","")</f>
      </c>
    </row>
    <row r="22" spans="1:12" s="2" customFormat="1" ht="19.5" customHeight="1">
      <c r="A22" s="32">
        <v>9</v>
      </c>
      <c r="B22" s="10">
        <v>1021</v>
      </c>
      <c r="C22" s="10">
        <v>563</v>
      </c>
      <c r="D22" s="10">
        <v>18</v>
      </c>
      <c r="E22" s="10">
        <v>1</v>
      </c>
      <c r="F22" s="10">
        <v>544</v>
      </c>
      <c r="G22" s="10">
        <v>77</v>
      </c>
      <c r="H22" s="10">
        <v>72</v>
      </c>
      <c r="I22" s="10">
        <v>114</v>
      </c>
      <c r="J22" s="10">
        <v>135</v>
      </c>
      <c r="K22" s="17">
        <v>146</v>
      </c>
      <c r="L22" s="22">
        <f>IF(C22-D22-E22&lt;&gt;F22,"exp&lt;&gt;votants-nuls&amp;blancs","")</f>
      </c>
    </row>
    <row r="23" spans="1:12" s="1" customFormat="1" ht="19.5" customHeight="1" thickBot="1">
      <c r="A23" s="33" t="s">
        <v>15</v>
      </c>
      <c r="B23" s="34"/>
      <c r="C23" s="15">
        <f>(1/B22)*C22</f>
        <v>0.5514201762977473</v>
      </c>
      <c r="D23" s="15">
        <f>(1/C22)*D22</f>
        <v>0.03197158081705151</v>
      </c>
      <c r="E23" s="15">
        <f>(1/C22)*E22</f>
        <v>0.0017761989342806395</v>
      </c>
      <c r="F23" s="15">
        <f>(1/C22)*F22</f>
        <v>0.9662522202486679</v>
      </c>
      <c r="G23" s="15">
        <f>(1/$F$22)*G22</f>
        <v>0.14154411764705882</v>
      </c>
      <c r="H23" s="15">
        <f>(1/$F$22)*H22</f>
        <v>0.1323529411764706</v>
      </c>
      <c r="I23" s="15">
        <f>(1/$F$22)*I22</f>
        <v>0.20955882352941177</v>
      </c>
      <c r="J23" s="15">
        <f>(1/$F$22)*J22</f>
        <v>0.24816176470588236</v>
      </c>
      <c r="K23" s="16">
        <f>(1/$F$22)*K22</f>
        <v>0.26838235294117646</v>
      </c>
      <c r="L23" s="7">
        <f>IF(SUM(G22:K22)&lt;&gt;F22,"total voix&lt;&gt;exp","")</f>
      </c>
    </row>
    <row r="24" spans="1:12" s="2" customFormat="1" ht="19.5" customHeight="1">
      <c r="A24" s="32">
        <v>10</v>
      </c>
      <c r="B24" s="10">
        <v>875</v>
      </c>
      <c r="C24" s="10">
        <v>435</v>
      </c>
      <c r="D24" s="10">
        <v>12</v>
      </c>
      <c r="E24" s="10">
        <v>9</v>
      </c>
      <c r="F24" s="10">
        <v>414</v>
      </c>
      <c r="G24" s="10">
        <v>65</v>
      </c>
      <c r="H24" s="10">
        <v>55</v>
      </c>
      <c r="I24" s="10">
        <v>96</v>
      </c>
      <c r="J24" s="10">
        <v>97</v>
      </c>
      <c r="K24" s="17">
        <v>101</v>
      </c>
      <c r="L24" s="22">
        <f>IF(C24-D24-E24&lt;&gt;F24,"exp&lt;&gt;votants-nuls&amp;blancs","")</f>
      </c>
    </row>
    <row r="25" spans="1:12" s="1" customFormat="1" ht="19.5" customHeight="1" thickBot="1">
      <c r="A25" s="33" t="s">
        <v>16</v>
      </c>
      <c r="B25" s="34"/>
      <c r="C25" s="35">
        <f>(1/B24)*C24</f>
        <v>0.49714285714285716</v>
      </c>
      <c r="D25" s="35">
        <f>(1/C24)*D24</f>
        <v>0.027586206896551724</v>
      </c>
      <c r="E25" s="35">
        <f>(1/C24)*E24</f>
        <v>0.020689655172413793</v>
      </c>
      <c r="F25" s="35">
        <f>(1/C24)*F24</f>
        <v>0.9517241379310345</v>
      </c>
      <c r="G25" s="35">
        <f>(1/$F$24)*G24</f>
        <v>0.1570048309178744</v>
      </c>
      <c r="H25" s="35">
        <f>(1/$F$24)*H24</f>
        <v>0.13285024154589373</v>
      </c>
      <c r="I25" s="35">
        <f>(1/$F$24)*I24</f>
        <v>0.23188405797101447</v>
      </c>
      <c r="J25" s="35">
        <f>(1/$F$24)*J24</f>
        <v>0.23429951690821255</v>
      </c>
      <c r="K25" s="36">
        <f>(1/$F$24)*K24</f>
        <v>0.24396135265700483</v>
      </c>
      <c r="L25" s="7">
        <f>IF(SUM(G24:K24)&lt;&gt;F24,"total voix&lt;&gt;exp","")</f>
      </c>
    </row>
    <row r="26" spans="1:12" s="2" customFormat="1" ht="19.5" customHeight="1">
      <c r="A26" s="32">
        <v>11</v>
      </c>
      <c r="B26" s="10">
        <v>1015</v>
      </c>
      <c r="C26" s="10">
        <v>512</v>
      </c>
      <c r="D26" s="10">
        <v>19</v>
      </c>
      <c r="E26" s="10">
        <v>2</v>
      </c>
      <c r="F26" s="10">
        <v>491</v>
      </c>
      <c r="G26" s="10">
        <v>61</v>
      </c>
      <c r="H26" s="10">
        <v>77</v>
      </c>
      <c r="I26" s="10">
        <v>111</v>
      </c>
      <c r="J26" s="10">
        <v>122</v>
      </c>
      <c r="K26" s="17">
        <v>120</v>
      </c>
      <c r="L26" s="22">
        <f>IF(C26-D26-E26&lt;&gt;F26,"exp&lt;&gt;votants-nuls&amp;blancs","")</f>
      </c>
    </row>
    <row r="27" spans="1:12" s="1" customFormat="1" ht="19.5" customHeight="1" thickBot="1">
      <c r="A27" s="33" t="s">
        <v>17</v>
      </c>
      <c r="B27" s="34"/>
      <c r="C27" s="15">
        <f>(1/B26)*C26</f>
        <v>0.5044334975369458</v>
      </c>
      <c r="D27" s="15">
        <f>(1/C26)*D26</f>
        <v>0.037109375</v>
      </c>
      <c r="E27" s="15">
        <f>(1/C26)*E26</f>
        <v>0.00390625</v>
      </c>
      <c r="F27" s="15">
        <f>(1/C26)*F26</f>
        <v>0.958984375</v>
      </c>
      <c r="G27" s="15">
        <f>(1/$F$26)*G26</f>
        <v>0.12423625254582484</v>
      </c>
      <c r="H27" s="15">
        <f>(1/$F$26)*H26</f>
        <v>0.15682281059063136</v>
      </c>
      <c r="I27" s="15">
        <f>(1/$F$26)*I26</f>
        <v>0.2260692464358452</v>
      </c>
      <c r="J27" s="15">
        <f>(1/$F$26)*J26</f>
        <v>0.24847250509164967</v>
      </c>
      <c r="K27" s="16">
        <f>(1/$F$26)*K26</f>
        <v>0.24439918533604885</v>
      </c>
      <c r="L27" s="7">
        <f>IF(SUM(G26:K26)&lt;&gt;F26,"total voix&lt;&gt;exp","")</f>
      </c>
    </row>
    <row r="28" spans="1:12" s="2" customFormat="1" ht="19.5" customHeight="1">
      <c r="A28" s="32">
        <v>12</v>
      </c>
      <c r="B28" s="10">
        <v>794</v>
      </c>
      <c r="C28" s="10">
        <v>394</v>
      </c>
      <c r="D28" s="10">
        <v>10</v>
      </c>
      <c r="E28" s="10">
        <v>2</v>
      </c>
      <c r="F28" s="10">
        <v>382</v>
      </c>
      <c r="G28" s="10">
        <v>49</v>
      </c>
      <c r="H28" s="10">
        <v>44</v>
      </c>
      <c r="I28" s="10">
        <v>81</v>
      </c>
      <c r="J28" s="10">
        <v>94</v>
      </c>
      <c r="K28" s="17">
        <v>114</v>
      </c>
      <c r="L28" s="22">
        <f>IF(C28-D28-E28&lt;&gt;F28,"exp&lt;&gt;votants-nuls&amp;blancs","")</f>
      </c>
    </row>
    <row r="29" spans="1:12" s="1" customFormat="1" ht="19.5" customHeight="1" thickBot="1">
      <c r="A29" s="33" t="s">
        <v>18</v>
      </c>
      <c r="B29" s="34"/>
      <c r="C29" s="35">
        <f>(1/B28)*C28</f>
        <v>0.49622166246851385</v>
      </c>
      <c r="D29" s="35">
        <f>(1/C28)*D28</f>
        <v>0.025380710659898477</v>
      </c>
      <c r="E29" s="35">
        <f>(1/C28)*E28</f>
        <v>0.005076142131979695</v>
      </c>
      <c r="F29" s="35">
        <f>(1/C28)*F28</f>
        <v>0.9695431472081217</v>
      </c>
      <c r="G29" s="35">
        <f>(1/$F$28)*G28</f>
        <v>0.12827225130890052</v>
      </c>
      <c r="H29" s="35">
        <f>(1/$F$28)*H28</f>
        <v>0.11518324607329844</v>
      </c>
      <c r="I29" s="35">
        <f>(1/$F$28)*I28</f>
        <v>0.21204188481675393</v>
      </c>
      <c r="J29" s="35">
        <f>(1/$F$28)*J28</f>
        <v>0.24607329842931938</v>
      </c>
      <c r="K29" s="36">
        <f>(1/$F$28)*K28</f>
        <v>0.2984293193717278</v>
      </c>
      <c r="L29" s="7">
        <f>IF(SUM(G28:K28)&lt;&gt;F28,"total voix&lt;&gt;exp","")</f>
      </c>
    </row>
    <row r="30" spans="1:11" ht="25.5" customHeight="1">
      <c r="A30" s="37" t="s">
        <v>6</v>
      </c>
      <c r="B30" s="8">
        <f aca="true" t="shared" si="2" ref="B30:J30">B20+B22+B24+B26+B28</f>
        <v>4639</v>
      </c>
      <c r="C30" s="8">
        <f t="shared" si="2"/>
        <v>2405</v>
      </c>
      <c r="D30" s="8">
        <f t="shared" si="2"/>
        <v>73</v>
      </c>
      <c r="E30" s="8">
        <f t="shared" si="2"/>
        <v>18</v>
      </c>
      <c r="F30" s="8">
        <f t="shared" si="2"/>
        <v>2314</v>
      </c>
      <c r="G30" s="8">
        <f t="shared" si="2"/>
        <v>331</v>
      </c>
      <c r="H30" s="8">
        <f t="shared" si="2"/>
        <v>327</v>
      </c>
      <c r="I30" s="8">
        <f t="shared" si="2"/>
        <v>480</v>
      </c>
      <c r="J30" s="8">
        <f t="shared" si="2"/>
        <v>580</v>
      </c>
      <c r="K30" s="9">
        <f>K20+K22+K24+K26+K28</f>
        <v>596</v>
      </c>
    </row>
    <row r="31" spans="1:11" ht="22.5" customHeight="1" thickBot="1">
      <c r="A31" s="38"/>
      <c r="B31" s="40"/>
      <c r="C31" s="18">
        <f>(1/B30)*C30</f>
        <v>0.518430696270748</v>
      </c>
      <c r="D31" s="18">
        <f>(1/C30)*D30</f>
        <v>0.030353430353430355</v>
      </c>
      <c r="E31" s="18">
        <f>(1/C30)*E30</f>
        <v>0.007484407484407485</v>
      </c>
      <c r="F31" s="18">
        <f>(1/C30)*F30</f>
        <v>0.9621621621621622</v>
      </c>
      <c r="G31" s="18">
        <f>(1/$F$30)*G30</f>
        <v>0.14304235090751946</v>
      </c>
      <c r="H31" s="18">
        <f>(1/$F$30)*H30</f>
        <v>0.14131374243733794</v>
      </c>
      <c r="I31" s="18">
        <f>(1/$F$30)*I30</f>
        <v>0.20743301642178047</v>
      </c>
      <c r="J31" s="18">
        <f>(1/$F$30)*J30</f>
        <v>0.25064822817631804</v>
      </c>
      <c r="K31" s="19">
        <f>(1/$F$30)*K30</f>
        <v>0.2575626620570441</v>
      </c>
    </row>
    <row r="32" spans="1:11" ht="22.5" customHeight="1" thickBot="1">
      <c r="A32" s="45" t="s">
        <v>28</v>
      </c>
      <c r="B32" s="46">
        <f>F2*5/100</f>
        <v>262.35</v>
      </c>
      <c r="C32" s="48" t="s">
        <v>21</v>
      </c>
      <c r="D32" s="49"/>
      <c r="E32" s="49"/>
      <c r="F32" s="50"/>
      <c r="G32" s="11"/>
      <c r="H32" s="11"/>
      <c r="I32" s="11"/>
      <c r="J32" s="11"/>
      <c r="K32" s="11"/>
    </row>
    <row r="33" spans="3:11" ht="21.75" customHeight="1" thickBot="1">
      <c r="C33" s="51" t="s">
        <v>27</v>
      </c>
      <c r="D33" s="52"/>
      <c r="E33" s="52"/>
      <c r="F33" s="53"/>
      <c r="G33" s="11"/>
      <c r="H33" s="11"/>
      <c r="I33" s="11"/>
      <c r="J33" s="11"/>
      <c r="K33" s="11"/>
    </row>
    <row r="34" spans="4:5" ht="14.25">
      <c r="D34" s="6"/>
      <c r="E34" s="6"/>
    </row>
  </sheetData>
  <sheetProtection/>
  <mergeCells count="2">
    <mergeCell ref="C32:F32"/>
    <mergeCell ref="C33:F33"/>
  </mergeCells>
  <printOptions horizontalCentered="1" verticalCentered="1"/>
  <pageMargins left="0.1968503937007874" right="0.1968503937007874" top="0.6299212598425197" bottom="0.3937007874015748" header="0.2362204724409449" footer="0"/>
  <pageSetup fitToHeight="0" horizontalDpi="600" verticalDpi="600" orientation="landscape" paperSize="9" scale="65" r:id="rId1"/>
  <headerFooter alignWithMargins="0">
    <oddHeader>&amp;L&amp;18VILLE DE DIGNE-LES-BAINS&amp;C&amp;22ÉLECTIONS  MUNICIPALES ET COMMUNAUTAIRES&amp;R&amp;"Arial,Gras"&amp;22 15 mars 2020 (1&amp;Xer&amp;X tour)</oddHeader>
    <oddFooter xml:space="preserve">&amp;R&amp;12  &amp;10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showGridLines="0" showRowColHeaders="0" zoomScale="75" zoomScaleNormal="75" zoomScaleSheetLayoutView="75" zoomScalePageLayoutView="75" workbookViewId="0" topLeftCell="A1">
      <selection activeCell="F38" sqref="F38"/>
    </sheetView>
  </sheetViews>
  <sheetFormatPr defaultColWidth="11.421875" defaultRowHeight="12.75"/>
  <cols>
    <col min="1" max="1" width="21.57421875" style="5" customWidth="1"/>
    <col min="2" max="2" width="10.7109375" style="5" customWidth="1"/>
    <col min="3" max="3" width="12.28125" style="5" customWidth="1"/>
    <col min="4" max="4" width="10.8515625" style="5" customWidth="1"/>
    <col min="5" max="5" width="11.28125" style="5" customWidth="1"/>
    <col min="6" max="6" width="12.140625" style="5" customWidth="1"/>
    <col min="7" max="11" width="14.8515625" style="5" customWidth="1"/>
    <col min="12" max="12" width="11.421875" style="21" customWidth="1"/>
  </cols>
  <sheetData>
    <row r="1" spans="1:21" s="4" customFormat="1" ht="65.25" customHeight="1" thickBot="1">
      <c r="A1" s="44" t="s">
        <v>29</v>
      </c>
      <c r="B1" s="41" t="s">
        <v>0</v>
      </c>
      <c r="C1" s="41" t="s">
        <v>1</v>
      </c>
      <c r="D1" s="41" t="s">
        <v>2</v>
      </c>
      <c r="E1" s="41" t="s">
        <v>19</v>
      </c>
      <c r="F1" s="42" t="s">
        <v>3</v>
      </c>
      <c r="G1" s="47" t="s">
        <v>22</v>
      </c>
      <c r="H1" s="47" t="s">
        <v>23</v>
      </c>
      <c r="I1" s="41" t="s">
        <v>24</v>
      </c>
      <c r="J1" s="41" t="s">
        <v>25</v>
      </c>
      <c r="K1" s="41" t="s">
        <v>26</v>
      </c>
      <c r="L1" s="25"/>
      <c r="M1" s="26"/>
      <c r="N1" s="26"/>
      <c r="O1" s="26"/>
      <c r="P1" s="26"/>
      <c r="Q1" s="26"/>
      <c r="R1" s="26"/>
      <c r="S1" s="26"/>
      <c r="T1" s="26"/>
      <c r="U1" s="27"/>
    </row>
    <row r="2" spans="1:11" ht="28.5" customHeight="1">
      <c r="A2" s="28" t="s">
        <v>4</v>
      </c>
      <c r="B2" s="12">
        <f aca="true" t="shared" si="0" ref="B2:G2">B18+B30</f>
        <v>10823</v>
      </c>
      <c r="C2" s="12">
        <f t="shared" si="0"/>
        <v>5363</v>
      </c>
      <c r="D2" s="12">
        <f t="shared" si="0"/>
        <v>97</v>
      </c>
      <c r="E2" s="12">
        <f t="shared" si="0"/>
        <v>37</v>
      </c>
      <c r="F2" s="12">
        <f t="shared" si="0"/>
        <v>5229</v>
      </c>
      <c r="G2" s="12">
        <f t="shared" si="0"/>
        <v>624</v>
      </c>
      <c r="H2" s="12">
        <f>H18+H30</f>
        <v>427</v>
      </c>
      <c r="I2" s="12">
        <f>I18+I30</f>
        <v>783</v>
      </c>
      <c r="J2" s="12">
        <f>J18+J30</f>
        <v>1699</v>
      </c>
      <c r="K2" s="29">
        <f>K18+K30</f>
        <v>1696</v>
      </c>
    </row>
    <row r="3" spans="1:11" ht="22.5" customHeight="1" thickBot="1">
      <c r="A3" s="30"/>
      <c r="B3" s="31"/>
      <c r="C3" s="13">
        <f>(1/B2)*C2</f>
        <v>0.4955188025501247</v>
      </c>
      <c r="D3" s="13">
        <f>(1/C2)*D2</f>
        <v>0.01808689166511281</v>
      </c>
      <c r="E3" s="13">
        <f>(1/C2)*E2</f>
        <v>0.006899123624836845</v>
      </c>
      <c r="F3" s="13">
        <f>(1/C2)*F2</f>
        <v>0.9750139847100503</v>
      </c>
      <c r="G3" s="13">
        <f>(1/$F$2)*G2</f>
        <v>0.11933448078026392</v>
      </c>
      <c r="H3" s="13">
        <f>(1/$F$2)*H2</f>
        <v>0.08165997322623829</v>
      </c>
      <c r="I3" s="13">
        <f>(1/$F$2)*I2</f>
        <v>0.14974182444061962</v>
      </c>
      <c r="J3" s="13">
        <f>(1/$F$2)*J2</f>
        <v>0.32491872250908393</v>
      </c>
      <c r="K3" s="14">
        <f>(1/$F$2)*K2</f>
        <v>0.3243449990437942</v>
      </c>
    </row>
    <row r="4" spans="1:12" s="2" customFormat="1" ht="18" customHeight="1">
      <c r="A4" s="32">
        <v>1</v>
      </c>
      <c r="B4" s="10">
        <v>815</v>
      </c>
      <c r="C4" s="10">
        <v>412</v>
      </c>
      <c r="D4" s="10">
        <v>9</v>
      </c>
      <c r="E4" s="10">
        <v>2</v>
      </c>
      <c r="F4" s="10">
        <v>401</v>
      </c>
      <c r="G4" s="10">
        <v>46</v>
      </c>
      <c r="H4" s="10">
        <v>33</v>
      </c>
      <c r="I4" s="10">
        <v>53</v>
      </c>
      <c r="J4" s="10">
        <v>156</v>
      </c>
      <c r="K4" s="17">
        <v>113</v>
      </c>
      <c r="L4" s="22">
        <f>IF(C4-D4-E4&lt;&gt;F4,"exp&lt;&gt;votants-nuls&amp;blancs","")</f>
      </c>
    </row>
    <row r="5" spans="1:12" s="1" customFormat="1" ht="18" customHeight="1" thickBot="1">
      <c r="A5" s="33" t="s">
        <v>7</v>
      </c>
      <c r="B5" s="34"/>
      <c r="C5" s="15">
        <f>(1/B4)*C4</f>
        <v>0.5055214723926381</v>
      </c>
      <c r="D5" s="15">
        <f>(1/C4)*D4</f>
        <v>0.021844660194174755</v>
      </c>
      <c r="E5" s="15">
        <f>(1/C4)*E4</f>
        <v>0.0048543689320388345</v>
      </c>
      <c r="F5" s="15">
        <f>(1/C4)*F4</f>
        <v>0.9733009708737863</v>
      </c>
      <c r="G5" s="15">
        <f>(1/$F$4)*G4</f>
        <v>0.11471321695760599</v>
      </c>
      <c r="H5" s="15">
        <f>(1/$F$4)*H4</f>
        <v>0.08229426433915212</v>
      </c>
      <c r="I5" s="15">
        <f>(1/$F$4)*I4</f>
        <v>0.13216957605985036</v>
      </c>
      <c r="J5" s="15">
        <f>(1/$F$4)*J4</f>
        <v>0.38902743142144636</v>
      </c>
      <c r="K5" s="16">
        <f>(1/$F$4)*K4</f>
        <v>0.2817955112219451</v>
      </c>
      <c r="L5" s="7">
        <f>IF(SUM(G4:K4)&lt;&gt;F4,"total voix&lt;&gt;exp","")</f>
      </c>
    </row>
    <row r="6" spans="1:12" s="2" customFormat="1" ht="18" customHeight="1">
      <c r="A6" s="32">
        <v>2</v>
      </c>
      <c r="B6" s="10">
        <v>852</v>
      </c>
      <c r="C6" s="10">
        <v>356</v>
      </c>
      <c r="D6" s="10">
        <v>4</v>
      </c>
      <c r="E6" s="10">
        <v>4</v>
      </c>
      <c r="F6" s="10">
        <v>348</v>
      </c>
      <c r="G6" s="10">
        <v>61</v>
      </c>
      <c r="H6" s="10">
        <v>38</v>
      </c>
      <c r="I6" s="10">
        <v>75</v>
      </c>
      <c r="J6" s="10">
        <v>75</v>
      </c>
      <c r="K6" s="17">
        <v>99</v>
      </c>
      <c r="L6" s="22">
        <f>IF(C6-D6-E6&lt;&gt;F6,"exp&lt;&gt;votants-nuls&amp;blancs","")</f>
      </c>
    </row>
    <row r="7" spans="1:12" s="1" customFormat="1" ht="18" customHeight="1" thickBot="1">
      <c r="A7" s="33" t="s">
        <v>8</v>
      </c>
      <c r="B7" s="34"/>
      <c r="C7" s="15">
        <f>(1/B6)*C6</f>
        <v>0.4178403755868545</v>
      </c>
      <c r="D7" s="15">
        <f>(1/C6)*D6</f>
        <v>0.011235955056179775</v>
      </c>
      <c r="E7" s="15">
        <f>(1/C6)*E6</f>
        <v>0.011235955056179775</v>
      </c>
      <c r="F7" s="15">
        <f>(1/C6)*F6</f>
        <v>0.9775280898876404</v>
      </c>
      <c r="G7" s="15">
        <f>(1/$F$6)*G6</f>
        <v>0.1752873563218391</v>
      </c>
      <c r="H7" s="15">
        <f>(1/$F$6)*H6</f>
        <v>0.10919540229885058</v>
      </c>
      <c r="I7" s="15">
        <f>(1/$F$6)*I6</f>
        <v>0.21551724137931033</v>
      </c>
      <c r="J7" s="15">
        <f>(1/$F$6)*J6</f>
        <v>0.21551724137931033</v>
      </c>
      <c r="K7" s="16">
        <f>(1/$F$6)*K6</f>
        <v>0.28448275862068967</v>
      </c>
      <c r="L7" s="7">
        <f>IF(SUM(G6:K6)&lt;&gt;F6,"total voix&lt;&gt;exp","")</f>
      </c>
    </row>
    <row r="8" spans="1:12" s="2" customFormat="1" ht="18" customHeight="1">
      <c r="A8" s="32">
        <v>3</v>
      </c>
      <c r="B8" s="10">
        <v>851</v>
      </c>
      <c r="C8" s="10">
        <v>448</v>
      </c>
      <c r="D8" s="10">
        <v>11</v>
      </c>
      <c r="E8" s="10">
        <v>2</v>
      </c>
      <c r="F8" s="10">
        <v>435</v>
      </c>
      <c r="G8" s="10">
        <v>52</v>
      </c>
      <c r="H8" s="10">
        <v>44</v>
      </c>
      <c r="I8" s="10">
        <v>66</v>
      </c>
      <c r="J8" s="10">
        <v>151</v>
      </c>
      <c r="K8" s="17">
        <v>122</v>
      </c>
      <c r="L8" s="22">
        <f>IF(C8-D8-E8&lt;&gt;F8,"exp&lt;&gt;votants-nuls&amp;blancs","")</f>
      </c>
    </row>
    <row r="9" spans="1:12" s="1" customFormat="1" ht="18" customHeight="1" thickBot="1">
      <c r="A9" s="33" t="s">
        <v>9</v>
      </c>
      <c r="B9" s="34"/>
      <c r="C9" s="15">
        <f>(1/B8)*C8</f>
        <v>0.5264394829612221</v>
      </c>
      <c r="D9" s="15">
        <f>(1/C8)*D8</f>
        <v>0.024553571428571428</v>
      </c>
      <c r="E9" s="15">
        <f>(1/C8)*E8</f>
        <v>0.004464285714285714</v>
      </c>
      <c r="F9" s="15">
        <f>(1/C8)*F8</f>
        <v>0.9709821428571428</v>
      </c>
      <c r="G9" s="15">
        <f>(1/$F$8)*G8</f>
        <v>0.11954022988505747</v>
      </c>
      <c r="H9" s="15">
        <f>(1/$F$8)*H8</f>
        <v>0.10114942528735632</v>
      </c>
      <c r="I9" s="15">
        <f>(1/$F$8)*I8</f>
        <v>0.15172413793103448</v>
      </c>
      <c r="J9" s="15">
        <f>(1/$F$8)*J8</f>
        <v>0.3471264367816092</v>
      </c>
      <c r="K9" s="16">
        <f>(1/$F$8)*K8</f>
        <v>0.2804597701149425</v>
      </c>
      <c r="L9" s="7">
        <f>IF(SUM(G8:K8)&lt;&gt;F8,"total voix&lt;&gt;exp","")</f>
      </c>
    </row>
    <row r="10" spans="1:12" s="2" customFormat="1" ht="18" customHeight="1">
      <c r="A10" s="32">
        <v>4</v>
      </c>
      <c r="B10" s="10">
        <v>847</v>
      </c>
      <c r="C10" s="10">
        <v>394</v>
      </c>
      <c r="D10" s="10">
        <v>10</v>
      </c>
      <c r="E10" s="10">
        <v>5</v>
      </c>
      <c r="F10" s="10">
        <v>379</v>
      </c>
      <c r="G10" s="10">
        <v>49</v>
      </c>
      <c r="H10" s="10">
        <v>35</v>
      </c>
      <c r="I10" s="10">
        <v>49</v>
      </c>
      <c r="J10" s="10">
        <v>116</v>
      </c>
      <c r="K10" s="17">
        <v>130</v>
      </c>
      <c r="L10" s="22">
        <f>IF(C10-D10-E10&lt;&gt;F10,"exp&lt;&gt;votants-nuls&amp;blancs","")</f>
      </c>
    </row>
    <row r="11" spans="1:12" s="1" customFormat="1" ht="18" customHeight="1" thickBot="1">
      <c r="A11" s="33" t="s">
        <v>10</v>
      </c>
      <c r="B11" s="34"/>
      <c r="C11" s="15">
        <f>(1/B10)*C10</f>
        <v>0.4651711924439197</v>
      </c>
      <c r="D11" s="15">
        <f>(1/C10)*D10</f>
        <v>0.025380710659898477</v>
      </c>
      <c r="E11" s="15">
        <f>(1/C10)*E10</f>
        <v>0.012690355329949238</v>
      </c>
      <c r="F11" s="15">
        <f>(1/C10)*F10</f>
        <v>0.9619289340101522</v>
      </c>
      <c r="G11" s="15">
        <f>(1/$F$10)*G10</f>
        <v>0.12928759894459102</v>
      </c>
      <c r="H11" s="15">
        <f>(1/$F$10)*H10</f>
        <v>0.09234828496042216</v>
      </c>
      <c r="I11" s="15">
        <f>(1/$F$10)*I10</f>
        <v>0.12928759894459102</v>
      </c>
      <c r="J11" s="15">
        <f>(1/$F$10)*J10</f>
        <v>0.30606860158311344</v>
      </c>
      <c r="K11" s="16">
        <f>(1/$F$10)*K10</f>
        <v>0.34300791556728233</v>
      </c>
      <c r="L11" s="7">
        <f>IF(SUM(G10:K10)&lt;&gt;F10,"total voix&lt;&gt;exp","")</f>
      </c>
    </row>
    <row r="12" spans="1:14" s="2" customFormat="1" ht="18" customHeight="1">
      <c r="A12" s="32">
        <v>5</v>
      </c>
      <c r="B12" s="10">
        <v>1020</v>
      </c>
      <c r="C12" s="10">
        <v>455</v>
      </c>
      <c r="D12" s="10">
        <v>13</v>
      </c>
      <c r="E12" s="10">
        <v>5</v>
      </c>
      <c r="F12" s="10">
        <v>437</v>
      </c>
      <c r="G12" s="10">
        <v>46</v>
      </c>
      <c r="H12" s="10">
        <v>29</v>
      </c>
      <c r="I12" s="10">
        <v>64</v>
      </c>
      <c r="J12" s="10">
        <v>163</v>
      </c>
      <c r="K12" s="17">
        <v>135</v>
      </c>
      <c r="L12" s="22">
        <f>IF(C12-D12-E12&lt;&gt;F12,"exp&lt;&gt;votants-nuls&amp;blancs","")</f>
      </c>
      <c r="N12" s="20"/>
    </row>
    <row r="13" spans="1:12" s="1" customFormat="1" ht="18" customHeight="1" thickBot="1">
      <c r="A13" s="33" t="s">
        <v>11</v>
      </c>
      <c r="B13" s="34"/>
      <c r="C13" s="15">
        <f>(1/B12)*C12</f>
        <v>0.446078431372549</v>
      </c>
      <c r="D13" s="15">
        <f>(1/C12)*D12</f>
        <v>0.02857142857142857</v>
      </c>
      <c r="E13" s="15">
        <f>(1/C12)*E12</f>
        <v>0.010989010989010988</v>
      </c>
      <c r="F13" s="15">
        <f>(1/C12)*F12</f>
        <v>0.9604395604395605</v>
      </c>
      <c r="G13" s="15">
        <f>(1/$F$12)*G12</f>
        <v>0.10526315789473684</v>
      </c>
      <c r="H13" s="15">
        <f>(1/$F$12)*H12</f>
        <v>0.06636155606407322</v>
      </c>
      <c r="I13" s="15">
        <f>(1/$F$12)*I12</f>
        <v>0.14645308924485126</v>
      </c>
      <c r="J13" s="15">
        <f>(1/$F$12)*J12</f>
        <v>0.37299771167048057</v>
      </c>
      <c r="K13" s="16">
        <f>(1/$F$12)*K12</f>
        <v>0.30892448512585813</v>
      </c>
      <c r="L13" s="7">
        <f>IF(SUM(G12:K12)&lt;&gt;F12,"total voix&lt;&gt;exp","")</f>
      </c>
    </row>
    <row r="14" spans="1:12" s="1" customFormat="1" ht="18" customHeight="1">
      <c r="A14" s="32">
        <v>6</v>
      </c>
      <c r="B14" s="10">
        <v>793</v>
      </c>
      <c r="C14" s="10">
        <v>405</v>
      </c>
      <c r="D14" s="10">
        <v>4</v>
      </c>
      <c r="E14" s="10">
        <v>3</v>
      </c>
      <c r="F14" s="10">
        <v>398</v>
      </c>
      <c r="G14" s="10">
        <v>50</v>
      </c>
      <c r="H14" s="10">
        <v>32</v>
      </c>
      <c r="I14" s="10">
        <v>54</v>
      </c>
      <c r="J14" s="10">
        <v>138</v>
      </c>
      <c r="K14" s="17">
        <v>124</v>
      </c>
      <c r="L14" s="22">
        <f>IF(C14-D14-E14&lt;&gt;F14,"exp&lt;&gt;votants-nuls&amp;blancs","")</f>
      </c>
    </row>
    <row r="15" spans="1:12" ht="18" customHeight="1" thickBot="1">
      <c r="A15" s="33" t="s">
        <v>12</v>
      </c>
      <c r="B15" s="34"/>
      <c r="C15" s="15">
        <f>(1/B14)*C14</f>
        <v>0.510718789407314</v>
      </c>
      <c r="D15" s="15">
        <f>(1/C14)*D14</f>
        <v>0.009876543209876543</v>
      </c>
      <c r="E15" s="15">
        <f>(1/C14)*E14</f>
        <v>0.007407407407407408</v>
      </c>
      <c r="F15" s="15">
        <f>(1/C14)*F14</f>
        <v>0.9827160493827161</v>
      </c>
      <c r="G15" s="15">
        <f>(1/$F$14)*G14</f>
        <v>0.12562814070351758</v>
      </c>
      <c r="H15" s="15">
        <f>(1/$F$14)*H14</f>
        <v>0.08040201005025126</v>
      </c>
      <c r="I15" s="15">
        <f>(1/$F$14)*I14</f>
        <v>0.135678391959799</v>
      </c>
      <c r="J15" s="15">
        <f>(1/$F$14)*J14</f>
        <v>0.34673366834170855</v>
      </c>
      <c r="K15" s="16">
        <f>(1/$F$14)*K14</f>
        <v>0.31155778894472363</v>
      </c>
      <c r="L15" s="7">
        <f>IF(SUM(G14:K14)&lt;&gt;F14,"total voix&lt;&gt;exp","")</f>
      </c>
    </row>
    <row r="16" spans="1:12" ht="18" customHeight="1">
      <c r="A16" s="32">
        <v>7</v>
      </c>
      <c r="B16" s="10">
        <v>996</v>
      </c>
      <c r="C16" s="10">
        <v>555</v>
      </c>
      <c r="D16" s="10">
        <v>11</v>
      </c>
      <c r="E16" s="10">
        <v>4</v>
      </c>
      <c r="F16" s="10">
        <v>540</v>
      </c>
      <c r="G16" s="10">
        <v>75</v>
      </c>
      <c r="H16" s="10">
        <v>43</v>
      </c>
      <c r="I16" s="10">
        <v>71</v>
      </c>
      <c r="J16" s="10">
        <v>195</v>
      </c>
      <c r="K16" s="17">
        <v>156</v>
      </c>
      <c r="L16" s="22">
        <f>IF(C16-D16-E16&lt;&gt;F16,"exp&lt;&gt;votants-nuls&amp;blancs","")</f>
      </c>
    </row>
    <row r="17" spans="1:12" ht="18" customHeight="1" thickBot="1">
      <c r="A17" s="33" t="s">
        <v>13</v>
      </c>
      <c r="B17" s="34"/>
      <c r="C17" s="35">
        <f>(1/B16)*C16</f>
        <v>0.5572289156626505</v>
      </c>
      <c r="D17" s="35">
        <f>(1/C16)*D16</f>
        <v>0.01981981981981982</v>
      </c>
      <c r="E17" s="35">
        <f>(1/C16)*E16</f>
        <v>0.007207207207207207</v>
      </c>
      <c r="F17" s="35">
        <f>(1/C16)*F16</f>
        <v>0.972972972972973</v>
      </c>
      <c r="G17" s="35">
        <f>(1/$F$16)*G16</f>
        <v>0.1388888888888889</v>
      </c>
      <c r="H17" s="35">
        <f>(1/$F$16)*H16</f>
        <v>0.07962962962962963</v>
      </c>
      <c r="I17" s="35">
        <f>(1/$F$16)*I16</f>
        <v>0.13148148148148148</v>
      </c>
      <c r="J17" s="35">
        <f>(1/$F$16)*J16</f>
        <v>0.3611111111111111</v>
      </c>
      <c r="K17" s="36">
        <f>(1/$F$16)*K16</f>
        <v>0.2888888888888889</v>
      </c>
      <c r="L17" s="7">
        <f>IF(SUM(G16:K16)&lt;&gt;F16,"total voix&lt;&gt;exp","")</f>
      </c>
    </row>
    <row r="18" spans="1:18" s="1" customFormat="1" ht="20.25" customHeight="1">
      <c r="A18" s="37" t="s">
        <v>5</v>
      </c>
      <c r="B18" s="8">
        <f aca="true" t="shared" si="1" ref="B18:J18">B4+B6+B8+B10+B12+B14+B16</f>
        <v>6174</v>
      </c>
      <c r="C18" s="8">
        <f t="shared" si="1"/>
        <v>3025</v>
      </c>
      <c r="D18" s="8">
        <f t="shared" si="1"/>
        <v>62</v>
      </c>
      <c r="E18" s="8">
        <f t="shared" si="1"/>
        <v>25</v>
      </c>
      <c r="F18" s="8">
        <f t="shared" si="1"/>
        <v>2938</v>
      </c>
      <c r="G18" s="8">
        <f t="shared" si="1"/>
        <v>379</v>
      </c>
      <c r="H18" s="8">
        <f t="shared" si="1"/>
        <v>254</v>
      </c>
      <c r="I18" s="8">
        <f t="shared" si="1"/>
        <v>432</v>
      </c>
      <c r="J18" s="8">
        <f t="shared" si="1"/>
        <v>994</v>
      </c>
      <c r="K18" s="9">
        <f>K4+K6+K8+K10+K12+K14+K16</f>
        <v>879</v>
      </c>
      <c r="L18" s="23"/>
      <c r="M18" s="3"/>
      <c r="N18" s="3"/>
      <c r="O18" s="3"/>
      <c r="P18" s="3"/>
      <c r="Q18" s="3"/>
      <c r="R18" s="3"/>
    </row>
    <row r="19" spans="1:12" s="2" customFormat="1" ht="17.25" customHeight="1" thickBot="1">
      <c r="A19" s="38"/>
      <c r="B19" s="39"/>
      <c r="C19" s="18">
        <f>(1/B18)*C18</f>
        <v>0.48995788791707157</v>
      </c>
      <c r="D19" s="18">
        <f>(1/C18)*D18</f>
        <v>0.020495867768595043</v>
      </c>
      <c r="E19" s="18">
        <f>(1/C18)*E18</f>
        <v>0.008264462809917356</v>
      </c>
      <c r="F19" s="18">
        <f>(1/C18)*F18</f>
        <v>0.9712396694214877</v>
      </c>
      <c r="G19" s="18">
        <f>(1/F18)*G18</f>
        <v>0.12899931926480598</v>
      </c>
      <c r="H19" s="18">
        <f>(1/$F$18)*H18</f>
        <v>0.08645336963921034</v>
      </c>
      <c r="I19" s="18">
        <f>(1/$F$18)*I18</f>
        <v>0.14703880190605853</v>
      </c>
      <c r="J19" s="18">
        <f>(1/$F$18)*J18</f>
        <v>0.33832539142273654</v>
      </c>
      <c r="K19" s="19">
        <f>(1/$F$18)*K18</f>
        <v>0.29918311776718853</v>
      </c>
      <c r="L19" s="24"/>
    </row>
    <row r="20" spans="1:12" s="2" customFormat="1" ht="18" customHeight="1">
      <c r="A20" s="32">
        <v>8</v>
      </c>
      <c r="B20" s="10">
        <v>933</v>
      </c>
      <c r="C20" s="10">
        <v>474</v>
      </c>
      <c r="D20" s="10">
        <v>2</v>
      </c>
      <c r="E20" s="10">
        <v>3</v>
      </c>
      <c r="F20" s="10">
        <v>469</v>
      </c>
      <c r="G20" s="10">
        <v>65</v>
      </c>
      <c r="H20" s="10">
        <v>46</v>
      </c>
      <c r="I20" s="10">
        <v>53</v>
      </c>
      <c r="J20" s="10">
        <v>148</v>
      </c>
      <c r="K20" s="17">
        <v>157</v>
      </c>
      <c r="L20" s="22">
        <f>IF(C20-D20-E20&lt;&gt;F20,"exp&lt;&gt;votants-nuls&amp;blancs","")</f>
      </c>
    </row>
    <row r="21" spans="1:12" s="1" customFormat="1" ht="18" customHeight="1" thickBot="1">
      <c r="A21" s="33" t="s">
        <v>14</v>
      </c>
      <c r="B21" s="34"/>
      <c r="C21" s="35">
        <f>(1/B20)*C20</f>
        <v>0.5080385852090032</v>
      </c>
      <c r="D21" s="35">
        <f>(1/C20)*D20</f>
        <v>0.004219409282700422</v>
      </c>
      <c r="E21" s="35">
        <f>(1/C20)*E20</f>
        <v>0.006329113924050632</v>
      </c>
      <c r="F21" s="35">
        <f>(1/C20)*F20</f>
        <v>0.9894514767932489</v>
      </c>
      <c r="G21" s="35">
        <f>(1/$F$20)*G20</f>
        <v>0.13859275053304904</v>
      </c>
      <c r="H21" s="35">
        <f>(1/$F$20)*H20</f>
        <v>0.09808102345415778</v>
      </c>
      <c r="I21" s="35">
        <f>(1/$F$20)*I20</f>
        <v>0.11300639658848614</v>
      </c>
      <c r="J21" s="35">
        <f>(1/$F$20)*J20</f>
        <v>0.31556503198294245</v>
      </c>
      <c r="K21" s="36">
        <f>(1/$F$20)*K20</f>
        <v>0.3347547974413646</v>
      </c>
      <c r="L21" s="7">
        <f>IF(SUM(G20:K20)&lt;&gt;F20,"total voix&lt;&gt;exp","")</f>
      </c>
    </row>
    <row r="22" spans="1:12" s="2" customFormat="1" ht="18" customHeight="1">
      <c r="A22" s="32">
        <v>9</v>
      </c>
      <c r="B22" s="10">
        <v>1026</v>
      </c>
      <c r="C22" s="10">
        <v>562</v>
      </c>
      <c r="D22" s="10">
        <v>10</v>
      </c>
      <c r="E22" s="10">
        <v>3</v>
      </c>
      <c r="F22" s="10">
        <v>549</v>
      </c>
      <c r="G22" s="10">
        <v>56</v>
      </c>
      <c r="H22" s="10">
        <v>43</v>
      </c>
      <c r="I22" s="10">
        <v>87</v>
      </c>
      <c r="J22" s="10">
        <v>173</v>
      </c>
      <c r="K22" s="17">
        <v>190</v>
      </c>
      <c r="L22" s="22">
        <f>IF(C22-D22-E22&lt;&gt;F22,"exp&lt;&gt;votants-nuls&amp;blancs","")</f>
      </c>
    </row>
    <row r="23" spans="1:12" s="1" customFormat="1" ht="18" customHeight="1" thickBot="1">
      <c r="A23" s="33" t="s">
        <v>15</v>
      </c>
      <c r="B23" s="34"/>
      <c r="C23" s="15">
        <f>(1/B22)*C22</f>
        <v>0.5477582846003899</v>
      </c>
      <c r="D23" s="15">
        <f>(1/C22)*D22</f>
        <v>0.01779359430604982</v>
      </c>
      <c r="E23" s="15">
        <f>(1/C22)*E22</f>
        <v>0.005338078291814947</v>
      </c>
      <c r="F23" s="15">
        <f>(1/C22)*F22</f>
        <v>0.9768683274021351</v>
      </c>
      <c r="G23" s="15">
        <f>(1/$F$22)*G22</f>
        <v>0.10200364298724954</v>
      </c>
      <c r="H23" s="15">
        <f>(1/$F$22)*H22</f>
        <v>0.07832422586520947</v>
      </c>
      <c r="I23" s="15">
        <f>(1/$F$22)*I22</f>
        <v>0.15846994535519127</v>
      </c>
      <c r="J23" s="15">
        <f>(1/$F$22)*J22</f>
        <v>0.3151183970856102</v>
      </c>
      <c r="K23" s="16">
        <f>(1/$F$22)*K22</f>
        <v>0.3460837887067395</v>
      </c>
      <c r="L23" s="7">
        <f>IF(SUM(G22:K22)&lt;&gt;F22,"total voix&lt;&gt;exp","")</f>
      </c>
    </row>
    <row r="24" spans="1:12" s="2" customFormat="1" ht="18" customHeight="1">
      <c r="A24" s="32">
        <v>10</v>
      </c>
      <c r="B24" s="10">
        <v>878</v>
      </c>
      <c r="C24" s="10">
        <v>419</v>
      </c>
      <c r="D24" s="10">
        <v>6</v>
      </c>
      <c r="E24" s="10">
        <v>2</v>
      </c>
      <c r="F24" s="10">
        <v>411</v>
      </c>
      <c r="G24" s="10">
        <v>43</v>
      </c>
      <c r="H24" s="10">
        <v>25</v>
      </c>
      <c r="I24" s="10">
        <v>79</v>
      </c>
      <c r="J24" s="10">
        <v>123</v>
      </c>
      <c r="K24" s="17">
        <v>141</v>
      </c>
      <c r="L24" s="22">
        <f>IF(C24-D24-E24&lt;&gt;F24,"exp&lt;&gt;votants-nuls&amp;blancs","")</f>
      </c>
    </row>
    <row r="25" spans="1:12" s="1" customFormat="1" ht="18" customHeight="1" thickBot="1">
      <c r="A25" s="33" t="s">
        <v>16</v>
      </c>
      <c r="B25" s="34"/>
      <c r="C25" s="35">
        <f>(1/B24)*C24</f>
        <v>0.47722095671981773</v>
      </c>
      <c r="D25" s="35">
        <f>(1/C24)*D24</f>
        <v>0.014319809069212411</v>
      </c>
      <c r="E25" s="35">
        <f>(1/C24)*E24</f>
        <v>0.00477326968973747</v>
      </c>
      <c r="F25" s="35">
        <f>(1/C24)*F24</f>
        <v>0.9809069212410502</v>
      </c>
      <c r="G25" s="35">
        <f>(1/$F$24)*G24</f>
        <v>0.10462287104622871</v>
      </c>
      <c r="H25" s="35">
        <f>(1/$F$24)*H24</f>
        <v>0.06082725060827251</v>
      </c>
      <c r="I25" s="35">
        <f>(1/$F$24)*I24</f>
        <v>0.19221411192214113</v>
      </c>
      <c r="J25" s="35">
        <f>(1/$F$24)*J24</f>
        <v>0.29927007299270075</v>
      </c>
      <c r="K25" s="36">
        <f>(1/$F$24)*K24</f>
        <v>0.34306569343065696</v>
      </c>
      <c r="L25" s="7">
        <f>IF(SUM(G24:K24)&lt;&gt;F24,"total voix&lt;&gt;exp","")</f>
      </c>
    </row>
    <row r="26" spans="1:12" s="2" customFormat="1" ht="18" customHeight="1">
      <c r="A26" s="32">
        <v>11</v>
      </c>
      <c r="B26" s="10">
        <v>1015</v>
      </c>
      <c r="C26" s="10">
        <v>491</v>
      </c>
      <c r="D26" s="10">
        <v>11</v>
      </c>
      <c r="E26" s="10">
        <v>2</v>
      </c>
      <c r="F26" s="10">
        <v>478</v>
      </c>
      <c r="G26" s="10">
        <v>35</v>
      </c>
      <c r="H26" s="10">
        <v>42</v>
      </c>
      <c r="I26" s="10">
        <v>80</v>
      </c>
      <c r="J26" s="10">
        <v>149</v>
      </c>
      <c r="K26" s="17">
        <v>172</v>
      </c>
      <c r="L26" s="22">
        <f>IF(C26-D26-E26&lt;&gt;F26,"exp&lt;&gt;votants-nuls&amp;blancs","")</f>
      </c>
    </row>
    <row r="27" spans="1:12" s="1" customFormat="1" ht="18" customHeight="1" thickBot="1">
      <c r="A27" s="33" t="s">
        <v>17</v>
      </c>
      <c r="B27" s="34"/>
      <c r="C27" s="15">
        <f>(1/B26)*C26</f>
        <v>0.483743842364532</v>
      </c>
      <c r="D27" s="15">
        <f>(1/C26)*D26</f>
        <v>0.02240325865580448</v>
      </c>
      <c r="E27" s="15">
        <f>(1/C26)*E26</f>
        <v>0.004073319755600814</v>
      </c>
      <c r="F27" s="15">
        <f>(1/C26)*F26</f>
        <v>0.9735234215885946</v>
      </c>
      <c r="G27" s="15">
        <f>(1/$F$26)*G26</f>
        <v>0.07322175732217573</v>
      </c>
      <c r="H27" s="15">
        <f>(1/$F$26)*H26</f>
        <v>0.08786610878661087</v>
      </c>
      <c r="I27" s="15">
        <f>(1/$F$26)*I26</f>
        <v>0.16736401673640167</v>
      </c>
      <c r="J27" s="15">
        <f>(1/$F$26)*J26</f>
        <v>0.31171548117154807</v>
      </c>
      <c r="K27" s="16">
        <f>(1/$F$26)*K26</f>
        <v>0.3598326359832636</v>
      </c>
      <c r="L27" s="7">
        <f>IF(SUM(G26:K26)&lt;&gt;F26,"total voix&lt;&gt;exp","")</f>
      </c>
    </row>
    <row r="28" spans="1:12" s="2" customFormat="1" ht="18" customHeight="1">
      <c r="A28" s="32">
        <v>12</v>
      </c>
      <c r="B28" s="10">
        <v>797</v>
      </c>
      <c r="C28" s="10">
        <v>392</v>
      </c>
      <c r="D28" s="10">
        <v>6</v>
      </c>
      <c r="E28" s="10">
        <v>2</v>
      </c>
      <c r="F28" s="10">
        <v>384</v>
      </c>
      <c r="G28" s="10">
        <v>46</v>
      </c>
      <c r="H28" s="10">
        <v>17</v>
      </c>
      <c r="I28" s="10">
        <v>52</v>
      </c>
      <c r="J28" s="10">
        <v>112</v>
      </c>
      <c r="K28" s="17">
        <v>157</v>
      </c>
      <c r="L28" s="22">
        <f>IF(C28-D28-E28&lt;&gt;F28,"exp&lt;&gt;votants-nuls&amp;blancs","")</f>
      </c>
    </row>
    <row r="29" spans="1:12" s="1" customFormat="1" ht="18" customHeight="1" thickBot="1">
      <c r="A29" s="33" t="s">
        <v>18</v>
      </c>
      <c r="B29" s="34"/>
      <c r="C29" s="35">
        <f>(1/B28)*C28</f>
        <v>0.49184441656210787</v>
      </c>
      <c r="D29" s="35">
        <f>(1/C28)*D28</f>
        <v>0.015306122448979591</v>
      </c>
      <c r="E29" s="35">
        <f>(1/C28)*E28</f>
        <v>0.00510204081632653</v>
      </c>
      <c r="F29" s="35">
        <f>(1/C28)*F28</f>
        <v>0.9795918367346939</v>
      </c>
      <c r="G29" s="35">
        <f>(1/$F$28)*G28</f>
        <v>0.11979166666666666</v>
      </c>
      <c r="H29" s="35">
        <f>(1/$F$28)*H28</f>
        <v>0.04427083333333333</v>
      </c>
      <c r="I29" s="35">
        <f>(1/$F$28)*I28</f>
        <v>0.13541666666666666</v>
      </c>
      <c r="J29" s="35">
        <f>(1/$F$28)*J28</f>
        <v>0.29166666666666663</v>
      </c>
      <c r="K29" s="36">
        <f>(1/$F$28)*K28</f>
        <v>0.40885416666666663</v>
      </c>
      <c r="L29" s="7">
        <f>IF(SUM(G28:K28)&lt;&gt;F28,"total voix&lt;&gt;exp","")</f>
      </c>
    </row>
    <row r="30" spans="1:11" ht="21" customHeight="1">
      <c r="A30" s="37" t="s">
        <v>6</v>
      </c>
      <c r="B30" s="8">
        <f aca="true" t="shared" si="2" ref="B30:J30">B20+B22+B24+B26+B28</f>
        <v>4649</v>
      </c>
      <c r="C30" s="8">
        <f t="shared" si="2"/>
        <v>2338</v>
      </c>
      <c r="D30" s="8">
        <f t="shared" si="2"/>
        <v>35</v>
      </c>
      <c r="E30" s="8">
        <f t="shared" si="2"/>
        <v>12</v>
      </c>
      <c r="F30" s="8">
        <f t="shared" si="2"/>
        <v>2291</v>
      </c>
      <c r="G30" s="8">
        <f t="shared" si="2"/>
        <v>245</v>
      </c>
      <c r="H30" s="8">
        <f t="shared" si="2"/>
        <v>173</v>
      </c>
      <c r="I30" s="8">
        <f t="shared" si="2"/>
        <v>351</v>
      </c>
      <c r="J30" s="8">
        <f t="shared" si="2"/>
        <v>705</v>
      </c>
      <c r="K30" s="9">
        <f>K20+K22+K24+K26+K28</f>
        <v>817</v>
      </c>
    </row>
    <row r="31" spans="1:11" ht="18" customHeight="1" thickBot="1">
      <c r="A31" s="38"/>
      <c r="B31" s="40"/>
      <c r="C31" s="18">
        <f>(1/B30)*C30</f>
        <v>0.5029038502903851</v>
      </c>
      <c r="D31" s="18">
        <f>(1/C30)*D30</f>
        <v>0.014970059880239521</v>
      </c>
      <c r="E31" s="18">
        <f>(1/C30)*E30</f>
        <v>0.005132591958939264</v>
      </c>
      <c r="F31" s="18">
        <f>(1/C30)*F30</f>
        <v>0.9798973481608212</v>
      </c>
      <c r="G31" s="18">
        <f>(1/$F$30)*G30</f>
        <v>0.1069402007856831</v>
      </c>
      <c r="H31" s="18">
        <f>(1/$F$30)*H30</f>
        <v>0.07551287647315583</v>
      </c>
      <c r="I31" s="18">
        <f>(1/$F$30)*I30</f>
        <v>0.1532082060235705</v>
      </c>
      <c r="J31" s="18">
        <f>(1/$F$30)*J30</f>
        <v>0.30772588389349625</v>
      </c>
      <c r="K31" s="19">
        <f>(1/$F$30)*K30</f>
        <v>0.3566128328240943</v>
      </c>
    </row>
    <row r="32" spans="1:11" ht="18.75" customHeight="1" thickBot="1">
      <c r="A32" s="45" t="s">
        <v>28</v>
      </c>
      <c r="B32" s="46">
        <f>F2*5/100</f>
        <v>261.45</v>
      </c>
      <c r="C32" s="48" t="s">
        <v>21</v>
      </c>
      <c r="D32" s="49"/>
      <c r="E32" s="49"/>
      <c r="F32" s="50"/>
      <c r="G32" s="11"/>
      <c r="H32" s="11"/>
      <c r="I32" s="11"/>
      <c r="J32" s="11"/>
      <c r="K32" s="11"/>
    </row>
    <row r="33" spans="3:11" ht="18.75" customHeight="1" thickBot="1">
      <c r="C33" s="51" t="s">
        <v>27</v>
      </c>
      <c r="D33" s="52"/>
      <c r="E33" s="52"/>
      <c r="F33" s="53"/>
      <c r="G33" s="11"/>
      <c r="H33" s="11"/>
      <c r="I33" s="11"/>
      <c r="J33" s="11"/>
      <c r="K33" s="11"/>
    </row>
    <row r="34" spans="4:5" ht="14.25">
      <c r="D34" s="6"/>
      <c r="E34" s="6"/>
    </row>
  </sheetData>
  <sheetProtection/>
  <mergeCells count="2">
    <mergeCell ref="C32:F32"/>
    <mergeCell ref="C33:F33"/>
  </mergeCells>
  <printOptions horizontalCentered="1" verticalCentered="1"/>
  <pageMargins left="0.25" right="0.25" top="0.75" bottom="0.75" header="0.3" footer="0.3"/>
  <pageSetup fitToHeight="0" horizontalDpi="600" verticalDpi="600" orientation="landscape" paperSize="9" scale="65" r:id="rId1"/>
  <headerFooter alignWithMargins="0">
    <oddHeader>&amp;L&amp;18VILLE DE DIGNE-LES-BAINS&amp;C&amp;22ÉLECTIONS  MUNICIPALES ET COMMUNAUTAIRES&amp;R&amp;"Arial,Gras"&amp;22 28 juin 2020 (2&amp;Xème&amp;X tour)</oddHeader>
    <oddFooter xml:space="preserve">&amp;R&amp;12  &amp;10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DIGNE LES BAINS</dc:creator>
  <cp:keywords/>
  <dc:description/>
  <cp:lastModifiedBy>DEVILLELE Cyrille</cp:lastModifiedBy>
  <cp:lastPrinted>2020-06-28T19:13:00Z</cp:lastPrinted>
  <dcterms:created xsi:type="dcterms:W3CDTF">1997-05-15T16:22:16Z</dcterms:created>
  <dcterms:modified xsi:type="dcterms:W3CDTF">2020-06-29T12:23:13Z</dcterms:modified>
  <cp:category/>
  <cp:version/>
  <cp:contentType/>
  <cp:contentStatus/>
</cp:coreProperties>
</file>